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570" windowHeight="7710"/>
  </bookViews>
  <sheets>
    <sheet name="사용료" sheetId="1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3" i="1" l="1"/>
  <c r="S43" i="1" s="1"/>
  <c r="T43" i="1" s="1"/>
  <c r="U43" i="1" s="1"/>
  <c r="V43" i="1" s="1"/>
  <c r="W43" i="1" s="1"/>
  <c r="X43" i="1" s="1"/>
  <c r="Y43" i="1" s="1"/>
  <c r="F50" i="1" l="1"/>
  <c r="F49" i="1"/>
  <c r="F28" i="1"/>
  <c r="F40" i="1" l="1"/>
  <c r="F38" i="1"/>
  <c r="F32" i="1"/>
  <c r="F24" i="1"/>
  <c r="F22" i="1"/>
  <c r="F16" i="1" l="1"/>
  <c r="R41" i="1" l="1"/>
  <c r="S41" i="1" s="1"/>
  <c r="T41" i="1" s="1"/>
  <c r="U41" i="1" s="1"/>
  <c r="V41" i="1" s="1"/>
  <c r="W41" i="1" s="1"/>
  <c r="X41" i="1" s="1"/>
  <c r="Y41" i="1" s="1"/>
  <c r="R39" i="1"/>
  <c r="Q37" i="1"/>
  <c r="P33" i="1"/>
  <c r="Q33" i="1" s="1"/>
  <c r="R33" i="1" s="1"/>
  <c r="S33" i="1" s="1"/>
  <c r="T33" i="1" s="1"/>
  <c r="U33" i="1" s="1"/>
  <c r="V33" i="1" s="1"/>
  <c r="W33" i="1" s="1"/>
  <c r="P32" i="1"/>
  <c r="Q32" i="1" s="1"/>
  <c r="P31" i="1"/>
  <c r="Q31" i="1" s="1"/>
  <c r="R31" i="1" s="1"/>
  <c r="S31" i="1" s="1"/>
  <c r="T31" i="1" s="1"/>
  <c r="U31" i="1" s="1"/>
  <c r="V31" i="1" s="1"/>
  <c r="W31" i="1" s="1"/>
  <c r="P27" i="1"/>
  <c r="Q27" i="1" s="1"/>
  <c r="R27" i="1" s="1"/>
  <c r="S27" i="1" s="1"/>
  <c r="T27" i="1" s="1"/>
  <c r="U27" i="1" s="1"/>
  <c r="V27" i="1" s="1"/>
  <c r="W27" i="1" s="1"/>
  <c r="P26" i="1"/>
  <c r="Q26" i="1" s="1"/>
  <c r="R26" i="1" s="1"/>
  <c r="S26" i="1" s="1"/>
  <c r="T26" i="1" s="1"/>
  <c r="U26" i="1" s="1"/>
  <c r="V26" i="1" s="1"/>
  <c r="W26" i="1" s="1"/>
  <c r="P25" i="1"/>
  <c r="Q25" i="1" s="1"/>
  <c r="R25" i="1" s="1"/>
  <c r="S25" i="1" s="1"/>
  <c r="T25" i="1" s="1"/>
  <c r="U25" i="1" s="1"/>
  <c r="V25" i="1" s="1"/>
  <c r="W25" i="1" s="1"/>
  <c r="Q21" i="1"/>
  <c r="R21" i="1" s="1"/>
  <c r="S21" i="1" s="1"/>
  <c r="T21" i="1" s="1"/>
  <c r="U21" i="1" s="1"/>
  <c r="V21" i="1" s="1"/>
  <c r="W21" i="1" s="1"/>
  <c r="X21" i="1" s="1"/>
  <c r="Y21" i="1" s="1"/>
  <c r="Q20" i="1"/>
  <c r="R20" i="1" s="1"/>
  <c r="S20" i="1" s="1"/>
  <c r="T20" i="1" s="1"/>
  <c r="U20" i="1" s="1"/>
  <c r="V20" i="1" s="1"/>
  <c r="W20" i="1" s="1"/>
  <c r="X20" i="1" s="1"/>
  <c r="Y20" i="1" s="1"/>
  <c r="Q19" i="1"/>
  <c r="Q15" i="1"/>
  <c r="R15" i="1" s="1"/>
  <c r="S15" i="1" s="1"/>
  <c r="T15" i="1" s="1"/>
  <c r="U15" i="1" s="1"/>
  <c r="V15" i="1" s="1"/>
  <c r="W15" i="1" s="1"/>
  <c r="X15" i="1" s="1"/>
  <c r="Y15" i="1" s="1"/>
  <c r="Q14" i="1"/>
  <c r="R14" i="1" s="1"/>
  <c r="S14" i="1" s="1"/>
  <c r="T14" i="1" s="1"/>
  <c r="U14" i="1" s="1"/>
  <c r="V14" i="1" s="1"/>
  <c r="W14" i="1" s="1"/>
  <c r="X14" i="1" s="1"/>
  <c r="Y14" i="1" s="1"/>
  <c r="Q13" i="1"/>
  <c r="R9" i="1"/>
  <c r="R8" i="1"/>
  <c r="F20" i="1" s="1"/>
  <c r="R7" i="1"/>
  <c r="S7" i="1" s="1"/>
  <c r="T7" i="1" s="1"/>
  <c r="U7" i="1" s="1"/>
  <c r="V7" i="1" s="1"/>
  <c r="W7" i="1" s="1"/>
  <c r="X7" i="1" s="1"/>
  <c r="Y7" i="1" s="1"/>
  <c r="R32" i="1" l="1"/>
  <c r="S32" i="1" s="1"/>
  <c r="T32" i="1" s="1"/>
  <c r="U32" i="1" s="1"/>
  <c r="V32" i="1" s="1"/>
  <c r="W32" i="1" s="1"/>
  <c r="F46" i="1"/>
  <c r="R37" i="1"/>
  <c r="S37" i="1" s="1"/>
  <c r="T37" i="1" s="1"/>
  <c r="U37" i="1" s="1"/>
  <c r="V37" i="1" s="1"/>
  <c r="W37" i="1" s="1"/>
  <c r="X37" i="1" s="1"/>
  <c r="Y37" i="1" s="1"/>
  <c r="F48" i="1"/>
  <c r="F30" i="1"/>
  <c r="S8" i="1"/>
  <c r="S9" i="1"/>
  <c r="T9" i="1" s="1"/>
  <c r="U9" i="1" s="1"/>
  <c r="V9" i="1" s="1"/>
  <c r="W9" i="1" s="1"/>
  <c r="X9" i="1" s="1"/>
  <c r="Y9" i="1" s="1"/>
  <c r="F14" i="1"/>
  <c r="S39" i="1"/>
  <c r="F23" i="1"/>
  <c r="F15" i="1"/>
  <c r="R19" i="1"/>
  <c r="S19" i="1" s="1"/>
  <c r="T19" i="1" s="1"/>
  <c r="U19" i="1" s="1"/>
  <c r="V19" i="1" s="1"/>
  <c r="W19" i="1" s="1"/>
  <c r="X19" i="1" s="1"/>
  <c r="Y19" i="1" s="1"/>
  <c r="R13" i="1"/>
  <c r="F36" i="1" s="1"/>
  <c r="T8" i="1" l="1"/>
  <c r="U8" i="1" s="1"/>
  <c r="V8" i="1" s="1"/>
  <c r="W8" i="1" s="1"/>
  <c r="X8" i="1" s="1"/>
  <c r="Y8" i="1" s="1"/>
  <c r="F12" i="1"/>
  <c r="F17" i="1" s="1"/>
  <c r="F51" i="1"/>
  <c r="F25" i="1"/>
  <c r="S13" i="1"/>
  <c r="T13" i="1" s="1"/>
  <c r="U13" i="1" s="1"/>
  <c r="V13" i="1" s="1"/>
  <c r="W13" i="1" s="1"/>
  <c r="X13" i="1" s="1"/>
  <c r="Y13" i="1" s="1"/>
  <c r="T39" i="1"/>
  <c r="U39" i="1" s="1"/>
  <c r="V39" i="1" s="1"/>
  <c r="W39" i="1" s="1"/>
  <c r="X39" i="1" s="1"/>
  <c r="Y39" i="1" s="1"/>
  <c r="F31" i="1"/>
  <c r="F33" i="1" s="1"/>
  <c r="F39" i="1"/>
  <c r="F41" i="1" l="1"/>
</calcChain>
</file>

<file path=xl/comments1.xml><?xml version="1.0" encoding="utf-8"?>
<comments xmlns="http://schemas.openxmlformats.org/spreadsheetml/2006/main">
  <authors>
    <author>접수1</author>
  </authors>
  <commentList>
    <comment ref="R5" authorId="0" shapeId="0">
      <text>
        <r>
          <rPr>
            <b/>
            <sz val="9"/>
            <color indexed="81"/>
            <rFont val="돋움"/>
            <family val="3"/>
            <charset val="129"/>
          </rPr>
          <t>공휴</t>
        </r>
      </text>
    </comment>
    <comment ref="Q11" authorId="0" shapeId="0">
      <text>
        <r>
          <rPr>
            <b/>
            <sz val="9"/>
            <color indexed="81"/>
            <rFont val="돋움"/>
            <family val="3"/>
            <charset val="129"/>
          </rPr>
          <t>공휴</t>
        </r>
      </text>
    </comment>
    <comment ref="Q17" authorId="0" shapeId="0">
      <text>
        <r>
          <rPr>
            <b/>
            <sz val="9"/>
            <color indexed="81"/>
            <rFont val="돋움"/>
            <family val="3"/>
            <charset val="129"/>
          </rPr>
          <t>공휴</t>
        </r>
      </text>
    </comment>
    <comment ref="P23" authorId="0" shapeId="0">
      <text>
        <r>
          <rPr>
            <b/>
            <sz val="9"/>
            <color indexed="81"/>
            <rFont val="돋움"/>
            <family val="3"/>
            <charset val="129"/>
          </rPr>
          <t>공휴</t>
        </r>
      </text>
    </comment>
    <comment ref="P29" authorId="0" shapeId="0">
      <text>
        <r>
          <rPr>
            <b/>
            <sz val="9"/>
            <color indexed="81"/>
            <rFont val="돋움"/>
            <family val="3"/>
            <charset val="129"/>
          </rPr>
          <t>공휴</t>
        </r>
      </text>
    </comment>
  </commentList>
</comments>
</file>

<file path=xl/sharedStrings.xml><?xml version="1.0" encoding="utf-8"?>
<sst xmlns="http://schemas.openxmlformats.org/spreadsheetml/2006/main" count="173" uniqueCount="72">
  <si>
    <t>구분</t>
    <phoneticPr fontId="1" type="noConversion"/>
  </si>
  <si>
    <t>야간</t>
    <phoneticPr fontId="1" type="noConversion"/>
  </si>
  <si>
    <t>평일</t>
    <phoneticPr fontId="1" type="noConversion"/>
  </si>
  <si>
    <t>주말</t>
    <phoneticPr fontId="1" type="noConversion"/>
  </si>
  <si>
    <t>빔</t>
    <phoneticPr fontId="1" type="noConversion"/>
  </si>
  <si>
    <t>무대조명</t>
    <phoneticPr fontId="1" type="noConversion"/>
  </si>
  <si>
    <t>총 대관 사용료</t>
    <phoneticPr fontId="1" type="noConversion"/>
  </si>
  <si>
    <t>시간</t>
    <phoneticPr fontId="1" type="noConversion"/>
  </si>
  <si>
    <t>평일</t>
  </si>
  <si>
    <t>대강당</t>
    <phoneticPr fontId="1" type="noConversion"/>
  </si>
  <si>
    <t>대연회장
대강당</t>
    <phoneticPr fontId="1" type="noConversion"/>
  </si>
  <si>
    <t>강의실</t>
    <phoneticPr fontId="1" type="noConversion"/>
  </si>
  <si>
    <t>강의실
사회체육실</t>
    <phoneticPr fontId="1" type="noConversion"/>
  </si>
  <si>
    <t>소연회장</t>
    <phoneticPr fontId="1" type="noConversion"/>
  </si>
  <si>
    <t>체육관
(경기)</t>
    <phoneticPr fontId="1" type="noConversion"/>
  </si>
  <si>
    <t>냉난방</t>
    <phoneticPr fontId="1" type="noConversion"/>
  </si>
  <si>
    <t>금액</t>
    <phoneticPr fontId="1" type="noConversion"/>
  </si>
  <si>
    <t>조명</t>
    <phoneticPr fontId="1" type="noConversion"/>
  </si>
  <si>
    <t>빔</t>
    <phoneticPr fontId="1" type="noConversion"/>
  </si>
  <si>
    <t>최소2시간</t>
    <phoneticPr fontId="1" type="noConversion"/>
  </si>
  <si>
    <t>구분</t>
    <phoneticPr fontId="1" type="noConversion"/>
  </si>
  <si>
    <t>평일</t>
    <phoneticPr fontId="1" type="noConversion"/>
  </si>
  <si>
    <t>야간</t>
    <phoneticPr fontId="1" type="noConversion"/>
  </si>
  <si>
    <t>주말</t>
    <phoneticPr fontId="1" type="noConversion"/>
  </si>
  <si>
    <t>계</t>
    <phoneticPr fontId="1" type="noConversion"/>
  </si>
  <si>
    <t>1. 시설명</t>
    <phoneticPr fontId="1" type="noConversion"/>
  </si>
  <si>
    <t>2. 구분</t>
    <phoneticPr fontId="1" type="noConversion"/>
  </si>
  <si>
    <t>3. 시간</t>
    <phoneticPr fontId="1" type="noConversion"/>
  </si>
  <si>
    <t>냉난방비</t>
    <phoneticPr fontId="1" type="noConversion"/>
  </si>
  <si>
    <t>현수막 사이즈 : 1,100*90cm / 부착방법 : 자석형</t>
    <phoneticPr fontId="1" type="noConversion"/>
  </si>
  <si>
    <t>사용문의 및 전화상담(*대관일정, 사용목적, 사용료 등)</t>
    <phoneticPr fontId="1" type="noConversion"/>
  </si>
  <si>
    <t>빈칸은 빠짐없이 작성해주세요!</t>
    <phoneticPr fontId="1" type="noConversion"/>
  </si>
  <si>
    <t>바닥, 벽면, 기둥 등 접착제 등 사용불가능하며 시설물 훼손작업 금지</t>
    <phoneticPr fontId="1" type="noConversion"/>
  </si>
  <si>
    <t>★</t>
    <phoneticPr fontId="1" type="noConversion"/>
  </si>
  <si>
    <t>4. 부속사용료</t>
    <phoneticPr fontId="1" type="noConversion"/>
  </si>
  <si>
    <t xml:space="preserve">음식물 반입금지/대관 시설 내 부착물 제거 *행사 쓰레기는 직접 수거해 가야 합니다. </t>
    <phoneticPr fontId="1" type="noConversion"/>
  </si>
  <si>
    <t xml:space="preserve"> ■ 시설별 특이사항</t>
    <phoneticPr fontId="1" type="noConversion"/>
  </si>
  <si>
    <t>주차장 유료 사용</t>
    <phoneticPr fontId="1" type="noConversion"/>
  </si>
  <si>
    <t xml:space="preserve"> ■ 시설사진</t>
    <phoneticPr fontId="1" type="noConversion"/>
  </si>
  <si>
    <t>대연회장</t>
    <phoneticPr fontId="1" type="noConversion"/>
  </si>
  <si>
    <t>현수막 사이즈 : 700*60cm / 부착방법 : 자석형</t>
    <phoneticPr fontId="1" type="noConversion"/>
  </si>
  <si>
    <t xml:space="preserve"> B동 4층 소연회장 / 테이블+의자</t>
    <phoneticPr fontId="1" type="noConversion"/>
  </si>
  <si>
    <t>A동 1~2층 대강당 / 극장식 의자배치 / 테이블X</t>
    <phoneticPr fontId="1" type="noConversion"/>
  </si>
  <si>
    <t>현수막 사이즈 : 540*90cm / 부착방법 : 탱탱이 현수막</t>
    <phoneticPr fontId="1" type="noConversion"/>
  </si>
  <si>
    <t>현수막 사이즈 : 640*90cm / 부착방법 : 탱탱이 현수막</t>
    <phoneticPr fontId="1" type="noConversion"/>
  </si>
  <si>
    <t>최소3시간</t>
    <phoneticPr fontId="1" type="noConversion"/>
  </si>
  <si>
    <t>최소2시간</t>
    <phoneticPr fontId="1" type="noConversion"/>
  </si>
  <si>
    <t>대관시간은 준비시간 및 철거시간을 포함하여 대관바랍니다.</t>
    <phoneticPr fontId="1" type="noConversion"/>
  </si>
  <si>
    <t>★</t>
    <phoneticPr fontId="1" type="noConversion"/>
  </si>
  <si>
    <t>매 시간 초과 시마다 당해 기준사용료의 20% 가산</t>
    <phoneticPr fontId="1" type="noConversion"/>
  </si>
  <si>
    <t>그랜드피아노</t>
    <phoneticPr fontId="1" type="noConversion"/>
  </si>
  <si>
    <t>가족문화센터 대관시설 모의계산기</t>
    <phoneticPr fontId="1" type="noConversion"/>
  </si>
  <si>
    <t>체육관
(행사)</t>
    <phoneticPr fontId="1" type="noConversion"/>
  </si>
  <si>
    <t>체육관
(행사)</t>
    <phoneticPr fontId="1" type="noConversion"/>
  </si>
  <si>
    <t>A동 2층 강의실 / 테이블+의자</t>
    <phoneticPr fontId="1" type="noConversion"/>
  </si>
  <si>
    <t>B동 1층 대연회장 / 원형테이블</t>
    <phoneticPr fontId="1" type="noConversion"/>
  </si>
  <si>
    <t>B동 지하 1층</t>
    <phoneticPr fontId="1" type="noConversion"/>
  </si>
  <si>
    <t>현수막 사이즈 : 700*60cm / 부착방법 : 봉형</t>
    <phoneticPr fontId="1" type="noConversion"/>
  </si>
  <si>
    <t>*공공와이파이 사용가능</t>
    <phoneticPr fontId="1" type="noConversion"/>
  </si>
  <si>
    <t>빔사용시, 노트북&amp;빔포인트 등 주최 측 준비 *공공와이파이 사용가능</t>
    <phoneticPr fontId="1" type="noConversion"/>
  </si>
  <si>
    <t>빔사용시, 노트북&amp;빔포인트 등 주최 측 준비 *공공와이파이 사용가능</t>
    <phoneticPr fontId="1" type="noConversion"/>
  </si>
  <si>
    <t>빔사용시, 노트북&amp;빔포인트 등 주최 측 준비 *공공와이파이 사용가능</t>
    <phoneticPr fontId="1" type="noConversion"/>
  </si>
  <si>
    <t>※ 자세한 문의사항은 가족문화센터 사무실로 문의해주시기 바랍니다. 052)290-6500</t>
    <phoneticPr fontId="1" type="noConversion"/>
  </si>
  <si>
    <t>파란색</t>
    <phoneticPr fontId="1" type="noConversion"/>
  </si>
  <si>
    <t>토요일/일요일/공휴일은 평일 주간사용료의 20% 가산</t>
    <phoneticPr fontId="1" type="noConversion"/>
  </si>
  <si>
    <t>○ 대관시설 사용신청 유의사항</t>
    <phoneticPr fontId="1" type="noConversion"/>
  </si>
  <si>
    <r>
      <t>대관하고자 하는</t>
    </r>
    <r>
      <rPr>
        <sz val="14"/>
        <color theme="4"/>
        <rFont val="넥슨Lv2고딕"/>
        <family val="3"/>
        <charset val="129"/>
      </rPr>
      <t xml:space="preserve"> </t>
    </r>
    <r>
      <rPr>
        <b/>
        <sz val="14"/>
        <color theme="4"/>
        <rFont val="넥슨Lv2고딕"/>
        <family val="3"/>
        <charset val="129"/>
      </rPr>
      <t>시설명</t>
    </r>
    <r>
      <rPr>
        <sz val="14"/>
        <color theme="1"/>
        <rFont val="넥슨Lv2고딕"/>
        <family val="3"/>
        <charset val="129"/>
      </rPr>
      <t>에서 계산하기</t>
    </r>
    <phoneticPr fontId="1" type="noConversion"/>
  </si>
  <si>
    <r>
      <t xml:space="preserve">구분에서 </t>
    </r>
    <r>
      <rPr>
        <b/>
        <sz val="14"/>
        <color theme="4"/>
        <rFont val="넥슨Lv2고딕"/>
        <family val="3"/>
        <charset val="129"/>
      </rPr>
      <t>평일/야간/주말</t>
    </r>
    <r>
      <rPr>
        <sz val="14"/>
        <color theme="1"/>
        <rFont val="넥슨Lv2고딕"/>
        <family val="3"/>
        <charset val="129"/>
      </rPr>
      <t xml:space="preserve"> 선택</t>
    </r>
    <phoneticPr fontId="1" type="noConversion"/>
  </si>
  <si>
    <r>
      <t xml:space="preserve">18/19/20/21시 타임이 포함된 시간은 구분에 </t>
    </r>
    <r>
      <rPr>
        <b/>
        <sz val="14"/>
        <color theme="4"/>
        <rFont val="넥슨Lv2고딕"/>
        <family val="3"/>
        <charset val="129"/>
      </rPr>
      <t>야간</t>
    </r>
    <r>
      <rPr>
        <sz val="14"/>
        <color theme="1"/>
        <rFont val="넥슨Lv2고딕"/>
        <family val="3"/>
        <charset val="129"/>
      </rPr>
      <t xml:space="preserve">분류 </t>
    </r>
    <phoneticPr fontId="1" type="noConversion"/>
  </si>
  <si>
    <r>
      <rPr>
        <b/>
        <sz val="14"/>
        <color theme="4"/>
        <rFont val="넥슨Lv2고딕"/>
        <family val="3"/>
        <charset val="129"/>
      </rPr>
      <t>대관시설 사용시간</t>
    </r>
    <r>
      <rPr>
        <sz val="14"/>
        <color theme="1"/>
        <rFont val="넥슨Lv2고딕"/>
        <family val="3"/>
        <charset val="129"/>
      </rPr>
      <t xml:space="preserve"> 및 </t>
    </r>
    <r>
      <rPr>
        <b/>
        <sz val="14"/>
        <color theme="4"/>
        <rFont val="넥슨Lv2고딕"/>
        <family val="3"/>
        <charset val="129"/>
      </rPr>
      <t>부속사용료 사용시간</t>
    </r>
    <r>
      <rPr>
        <sz val="14"/>
        <color theme="1"/>
        <rFont val="넥슨Lv2고딕"/>
        <family val="3"/>
        <charset val="129"/>
      </rPr>
      <t xml:space="preserve"> 입력</t>
    </r>
    <phoneticPr fontId="1" type="noConversion"/>
  </si>
  <si>
    <r>
      <rPr>
        <sz val="14"/>
        <color theme="1"/>
        <rFont val="맑은 고딕 Semilight"/>
        <family val="3"/>
        <charset val="129"/>
      </rPr>
      <t>○</t>
    </r>
    <r>
      <rPr>
        <sz val="14"/>
        <color theme="1"/>
        <rFont val="넥슨Lv2고딕"/>
        <family val="3"/>
        <charset val="129"/>
      </rPr>
      <t xml:space="preserve"> 계산기 사용방법(*유의사항)</t>
    </r>
    <phoneticPr fontId="1" type="noConversion"/>
  </si>
  <si>
    <t xml:space="preserve">사용신청서 및 시설사용계획서 제출(홈페이지 신청서 다운로드)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</si>
</sst>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_-;\-* #,##0_-;_-* &quot;-&quot;_-;_-@_-"/>
    <numFmt numFmtId="176" formatCode="#,##0&quot; &quot;"/>
  </numFmts>
  <fonts count="17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9"/>
      <color indexed="81"/>
      <name val="돋움"/>
      <family val="3"/>
      <charset val="129"/>
    </font>
    <font>
      <sz val="14"/>
      <color theme="1"/>
      <name val="맑은 고딕 Semilight"/>
      <family val="3"/>
      <charset val="129"/>
    </font>
    <font>
      <sz val="11"/>
      <color theme="1"/>
      <name val="넥슨Lv2고딕"/>
      <family val="3"/>
      <charset val="129"/>
    </font>
    <font>
      <b/>
      <sz val="14"/>
      <color theme="1"/>
      <name val="넥슨Lv2고딕"/>
      <family val="3"/>
      <charset val="129"/>
    </font>
    <font>
      <sz val="12"/>
      <color theme="1"/>
      <name val="넥슨Lv2고딕"/>
      <family val="3"/>
      <charset val="129"/>
    </font>
    <font>
      <b/>
      <sz val="11"/>
      <color theme="1"/>
      <name val="넥슨Lv2고딕"/>
      <family val="3"/>
      <charset val="129"/>
    </font>
    <font>
      <b/>
      <sz val="14"/>
      <color rgb="FFFF0000"/>
      <name val="넥슨Lv2고딕"/>
      <family val="3"/>
      <charset val="129"/>
    </font>
    <font>
      <sz val="14"/>
      <name val="넥슨Lv2고딕"/>
      <family val="3"/>
      <charset val="129"/>
    </font>
    <font>
      <sz val="14"/>
      <color theme="1"/>
      <name val="넥슨Lv2고딕"/>
      <family val="3"/>
      <charset val="129"/>
    </font>
    <font>
      <b/>
      <sz val="24"/>
      <color theme="1"/>
      <name val="넥슨Lv2고딕"/>
      <family val="3"/>
      <charset val="129"/>
    </font>
    <font>
      <b/>
      <sz val="28"/>
      <color theme="1"/>
      <name val="넥슨Lv2고딕"/>
      <family val="3"/>
      <charset val="129"/>
    </font>
    <font>
      <sz val="14"/>
      <color theme="4"/>
      <name val="넥슨Lv2고딕"/>
      <family val="3"/>
      <charset val="129"/>
    </font>
    <font>
      <b/>
      <sz val="14"/>
      <color theme="4"/>
      <name val="넥슨Lv2고딕"/>
      <family val="3"/>
      <charset val="129"/>
    </font>
  </fonts>
  <fills count="8">
    <fill>
      <patternFill patternType="none"/>
    </fill>
    <fill>
      <patternFill patternType="gray125"/>
    </fill>
    <fill>
      <patternFill patternType="solid">
        <fgColor theme="8" tint="0.59999389629810485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2" fillId="0" borderId="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Fill="1" applyBorder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9" fillId="2" borderId="7" xfId="1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14" fontId="6" fillId="0" borderId="7" xfId="0" applyNumberFormat="1" applyFont="1" applyBorder="1" applyAlignment="1">
      <alignment horizontal="center" vertical="center"/>
    </xf>
    <xf numFmtId="41" fontId="6" fillId="0" borderId="7" xfId="2" applyFont="1" applyBorder="1">
      <alignment vertical="center"/>
    </xf>
    <xf numFmtId="176" fontId="6" fillId="0" borderId="7" xfId="0" applyNumberFormat="1" applyFont="1" applyBorder="1" applyAlignment="1">
      <alignment vertical="center"/>
    </xf>
    <xf numFmtId="0" fontId="6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6" borderId="1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41" fontId="7" fillId="5" borderId="2" xfId="2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41" fontId="7" fillId="5" borderId="5" xfId="2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6" fillId="0" borderId="1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41" fontId="6" fillId="0" borderId="7" xfId="0" applyNumberFormat="1" applyFont="1" applyBorder="1">
      <alignment vertical="center"/>
    </xf>
    <xf numFmtId="0" fontId="13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7" fillId="7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10" fillId="0" borderId="0" xfId="1" applyNumberFormat="1" applyFont="1" applyFill="1" applyBorder="1" applyAlignment="1">
      <alignment horizontal="center" vertical="center"/>
    </xf>
    <xf numFmtId="0" fontId="7" fillId="0" borderId="0" xfId="1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1" fontId="11" fillId="0" borderId="0" xfId="2" applyFont="1" applyFill="1" applyBorder="1" applyAlignment="1">
      <alignment horizontal="center" vertical="center"/>
    </xf>
    <xf numFmtId="41" fontId="12" fillId="0" borderId="0" xfId="2" applyFont="1" applyFill="1" applyBorder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8" xfId="0" applyFont="1" applyBorder="1">
      <alignment vertical="center"/>
    </xf>
    <xf numFmtId="0" fontId="12" fillId="0" borderId="19" xfId="0" applyFont="1" applyBorder="1" applyAlignment="1">
      <alignment horizontal="center" vertical="center"/>
    </xf>
    <xf numFmtId="0" fontId="12" fillId="0" borderId="20" xfId="0" applyFont="1" applyBorder="1">
      <alignment vertical="center"/>
    </xf>
    <xf numFmtId="0" fontId="12" fillId="0" borderId="20" xfId="0" applyFont="1" applyBorder="1" applyAlignment="1">
      <alignment vertical="center"/>
    </xf>
    <xf numFmtId="0" fontId="12" fillId="0" borderId="13" xfId="0" applyFont="1" applyBorder="1" applyAlignment="1">
      <alignment horizontal="center" vertical="center"/>
    </xf>
    <xf numFmtId="0" fontId="12" fillId="0" borderId="15" xfId="0" applyFont="1" applyBorder="1">
      <alignment vertical="center"/>
    </xf>
    <xf numFmtId="0" fontId="12" fillId="0" borderId="21" xfId="0" applyFont="1" applyBorder="1" applyAlignment="1">
      <alignment horizontal="left" vertical="center"/>
    </xf>
    <xf numFmtId="0" fontId="12" fillId="0" borderId="22" xfId="0" applyFont="1" applyBorder="1" applyAlignment="1">
      <alignment horizontal="left" vertical="center"/>
    </xf>
    <xf numFmtId="0" fontId="12" fillId="0" borderId="23" xfId="0" applyFont="1" applyBorder="1" applyAlignment="1">
      <alignment horizontal="left" vertical="center"/>
    </xf>
    <xf numFmtId="0" fontId="12" fillId="0" borderId="24" xfId="0" applyFont="1" applyBorder="1" applyAlignment="1">
      <alignment horizontal="left" vertical="center"/>
    </xf>
    <xf numFmtId="0" fontId="7" fillId="0" borderId="19" xfId="0" applyFont="1" applyBorder="1" applyAlignment="1">
      <alignment horizontal="center" vertical="center"/>
    </xf>
    <xf numFmtId="0" fontId="12" fillId="0" borderId="20" xfId="0" applyFont="1" applyBorder="1" applyAlignment="1">
      <alignment horizontal="left" vertical="center"/>
    </xf>
    <xf numFmtId="0" fontId="12" fillId="0" borderId="14" xfId="0" applyFont="1" applyBorder="1" applyAlignment="1">
      <alignment horizontal="left" vertical="center"/>
    </xf>
    <xf numFmtId="0" fontId="12" fillId="0" borderId="15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41" fontId="11" fillId="7" borderId="2" xfId="2" applyFont="1" applyFill="1" applyBorder="1" applyAlignment="1">
      <alignment horizontal="center" vertical="center"/>
    </xf>
    <xf numFmtId="41" fontId="11" fillId="7" borderId="5" xfId="2" applyFont="1" applyFill="1" applyBorder="1" applyAlignment="1">
      <alignment horizontal="center" vertical="center"/>
    </xf>
    <xf numFmtId="41" fontId="16" fillId="0" borderId="3" xfId="2" applyFont="1" applyFill="1" applyBorder="1" applyAlignment="1">
      <alignment horizontal="center" vertical="center"/>
    </xf>
    <xf numFmtId="41" fontId="16" fillId="0" borderId="4" xfId="2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5" borderId="17" xfId="1" applyNumberFormat="1" applyFont="1" applyFill="1" applyBorder="1" applyAlignment="1">
      <alignment horizontal="center" vertical="center"/>
    </xf>
    <xf numFmtId="0" fontId="7" fillId="5" borderId="18" xfId="1" applyNumberFormat="1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41" fontId="12" fillId="3" borderId="20" xfId="2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41" fontId="16" fillId="0" borderId="24" xfId="2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41" fontId="12" fillId="3" borderId="28" xfId="2" applyFont="1" applyFill="1" applyBorder="1" applyAlignment="1">
      <alignment horizontal="center" vertical="center"/>
    </xf>
    <xf numFmtId="0" fontId="7" fillId="5" borderId="29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0" fontId="7" fillId="5" borderId="31" xfId="0" applyFont="1" applyFill="1" applyBorder="1" applyAlignment="1">
      <alignment horizontal="center" vertical="center"/>
    </xf>
    <xf numFmtId="41" fontId="7" fillId="4" borderId="32" xfId="2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5" xfId="0" applyFont="1" applyBorder="1" applyAlignment="1">
      <alignment horizontal="center" vertical="center"/>
    </xf>
    <xf numFmtId="0" fontId="8" fillId="0" borderId="13" xfId="0" applyFont="1" applyBorder="1" applyAlignment="1">
      <alignment vertical="center"/>
    </xf>
    <xf numFmtId="0" fontId="8" fillId="0" borderId="15" xfId="0" applyFont="1" applyBorder="1" applyAlignment="1">
      <alignment vertical="center"/>
    </xf>
  </cellXfs>
  <cellStyles count="3">
    <cellStyle name="쉼표 [0]" xfId="2" builtinId="6"/>
    <cellStyle name="요약" xfId="1" builtinId="25"/>
    <cellStyle name="표준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28575</xdr:colOff>
      <xdr:row>19</xdr:row>
      <xdr:rowOff>0</xdr:rowOff>
    </xdr:from>
    <xdr:to>
      <xdr:col>11</xdr:col>
      <xdr:colOff>0</xdr:colOff>
      <xdr:row>25</xdr:row>
      <xdr:rowOff>3395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8525" y="6257925"/>
          <a:ext cx="2714625" cy="200364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absolute">
    <xdr:from>
      <xdr:col>10</xdr:col>
      <xdr:colOff>15151</xdr:colOff>
      <xdr:row>27</xdr:row>
      <xdr:rowOff>9525</xdr:rowOff>
    </xdr:from>
    <xdr:to>
      <xdr:col>10</xdr:col>
      <xdr:colOff>2733675</xdr:colOff>
      <xdr:row>33</xdr:row>
      <xdr:rowOff>31937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5101" y="8934450"/>
          <a:ext cx="2718524" cy="20226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absolute">
    <xdr:from>
      <xdr:col>10</xdr:col>
      <xdr:colOff>1680</xdr:colOff>
      <xdr:row>2</xdr:row>
      <xdr:rowOff>20731</xdr:rowOff>
    </xdr:from>
    <xdr:to>
      <xdr:col>10</xdr:col>
      <xdr:colOff>2724150</xdr:colOff>
      <xdr:row>8</xdr:row>
      <xdr:rowOff>23133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1630" y="839881"/>
          <a:ext cx="2722470" cy="1964552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absolute">
    <xdr:from>
      <xdr:col>10</xdr:col>
      <xdr:colOff>14967</xdr:colOff>
      <xdr:row>35</xdr:row>
      <xdr:rowOff>17588</xdr:rowOff>
    </xdr:from>
    <xdr:to>
      <xdr:col>11</xdr:col>
      <xdr:colOff>0</xdr:colOff>
      <xdr:row>40</xdr:row>
      <xdr:rowOff>323851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4917" y="11609513"/>
          <a:ext cx="2728233" cy="197313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absolute">
    <xdr:from>
      <xdr:col>10</xdr:col>
      <xdr:colOff>42183</xdr:colOff>
      <xdr:row>45</xdr:row>
      <xdr:rowOff>2417</xdr:rowOff>
    </xdr:from>
    <xdr:to>
      <xdr:col>11</xdr:col>
      <xdr:colOff>28575</xdr:colOff>
      <xdr:row>51</xdr:row>
      <xdr:rowOff>13607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2" y="14636899"/>
          <a:ext cx="2735035" cy="205906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absolute">
    <xdr:from>
      <xdr:col>10</xdr:col>
      <xdr:colOff>28575</xdr:colOff>
      <xdr:row>10</xdr:row>
      <xdr:rowOff>326571</xdr:rowOff>
    </xdr:from>
    <xdr:to>
      <xdr:col>10</xdr:col>
      <xdr:colOff>2733675</xdr:colOff>
      <xdr:row>17</xdr:row>
      <xdr:rowOff>13607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8525" y="3584121"/>
          <a:ext cx="2705100" cy="202066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55"/>
  <sheetViews>
    <sheetView tabSelected="1" zoomScale="115" zoomScaleNormal="115" workbookViewId="0">
      <selection activeCell="L4" sqref="L4"/>
    </sheetView>
  </sheetViews>
  <sheetFormatPr defaultColWidth="22.625" defaultRowHeight="17.100000000000001" customHeight="1" x14ac:dyDescent="0.3"/>
  <cols>
    <col min="1" max="1" width="2.375" style="1" customWidth="1"/>
    <col min="2" max="2" width="5.625" style="24" customWidth="1"/>
    <col min="3" max="3" width="8.375" style="25" customWidth="1"/>
    <col min="4" max="4" width="17.125" style="25" customWidth="1"/>
    <col min="5" max="5" width="12.375" style="25" customWidth="1"/>
    <col min="6" max="6" width="18.125" style="25" bestFit="1" customWidth="1"/>
    <col min="7" max="7" width="2.25" style="25" customWidth="1"/>
    <col min="8" max="8" width="5.625" style="24" customWidth="1"/>
    <col min="9" max="9" width="70.625" style="25" bestFit="1" customWidth="1"/>
    <col min="10" max="10" width="2.25" style="1" customWidth="1"/>
    <col min="11" max="11" width="36" style="1" customWidth="1"/>
    <col min="12" max="12" width="9.625" style="1" customWidth="1"/>
    <col min="13" max="13" width="11.625" style="1" hidden="1" customWidth="1"/>
    <col min="14" max="14" width="7.375" style="1" hidden="1" customWidth="1"/>
    <col min="15" max="15" width="10" style="1" hidden="1" customWidth="1"/>
    <col min="16" max="25" width="10.125" style="1" hidden="1" customWidth="1"/>
    <col min="26" max="27" width="22.625" style="1" hidden="1" customWidth="1"/>
    <col min="28" max="28" width="22.625" style="1" customWidth="1"/>
    <col min="29" max="16384" width="22.625" style="1"/>
  </cols>
  <sheetData>
    <row r="1" spans="2:27" ht="52.5" customHeight="1" x14ac:dyDescent="0.3">
      <c r="B1" s="41" t="s">
        <v>51</v>
      </c>
      <c r="C1" s="41"/>
      <c r="D1" s="41"/>
      <c r="E1" s="41"/>
      <c r="F1" s="41"/>
      <c r="G1" s="41"/>
      <c r="H1" s="41"/>
      <c r="I1" s="41"/>
      <c r="J1" s="41"/>
      <c r="K1" s="41"/>
    </row>
    <row r="2" spans="2:27" ht="12" customHeight="1" x14ac:dyDescent="0.3"/>
    <row r="3" spans="2:27" ht="24.75" customHeight="1" thickBot="1" x14ac:dyDescent="0.35">
      <c r="B3" s="57" t="s">
        <v>70</v>
      </c>
      <c r="C3" s="57"/>
      <c r="D3" s="57"/>
      <c r="E3" s="57"/>
      <c r="F3" s="57"/>
      <c r="H3" s="57" t="s">
        <v>65</v>
      </c>
      <c r="I3" s="57"/>
      <c r="K3" s="3"/>
      <c r="M3" s="4"/>
      <c r="N3" s="5"/>
      <c r="O3" s="6"/>
      <c r="P3" s="6"/>
      <c r="Q3" s="6"/>
      <c r="R3" s="6"/>
      <c r="S3" s="6"/>
      <c r="T3" s="6"/>
      <c r="U3" s="4"/>
      <c r="V3" s="4"/>
    </row>
    <row r="4" spans="2:27" ht="24.75" customHeight="1" x14ac:dyDescent="0.3">
      <c r="B4" s="42">
        <v>1</v>
      </c>
      <c r="C4" s="49" t="s">
        <v>66</v>
      </c>
      <c r="D4" s="50"/>
      <c r="E4" s="50"/>
      <c r="F4" s="51"/>
      <c r="H4" s="42">
        <v>1</v>
      </c>
      <c r="I4" s="43" t="s">
        <v>30</v>
      </c>
      <c r="K4" s="3"/>
      <c r="M4" s="4"/>
      <c r="N4" s="5"/>
      <c r="O4" s="7"/>
      <c r="P4" s="7"/>
      <c r="Q4" s="7"/>
      <c r="R4" s="7"/>
      <c r="S4" s="7"/>
      <c r="T4" s="7"/>
      <c r="U4" s="4"/>
      <c r="V4" s="4"/>
    </row>
    <row r="5" spans="2:27" ht="26.25" customHeight="1" x14ac:dyDescent="0.3">
      <c r="B5" s="44">
        <v>2</v>
      </c>
      <c r="C5" s="33" t="s">
        <v>63</v>
      </c>
      <c r="D5" s="31" t="s">
        <v>31</v>
      </c>
      <c r="E5" s="32"/>
      <c r="F5" s="52"/>
      <c r="H5" s="44">
        <v>2</v>
      </c>
      <c r="I5" s="45" t="s">
        <v>71</v>
      </c>
      <c r="K5" s="3"/>
      <c r="M5" s="8" t="s">
        <v>10</v>
      </c>
      <c r="N5" s="9" t="s">
        <v>0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AA5" s="1" t="s">
        <v>20</v>
      </c>
    </row>
    <row r="6" spans="2:27" ht="26.25" customHeight="1" x14ac:dyDescent="0.3">
      <c r="B6" s="53">
        <v>3</v>
      </c>
      <c r="C6" s="31" t="s">
        <v>67</v>
      </c>
      <c r="D6" s="32"/>
      <c r="E6" s="32"/>
      <c r="F6" s="52"/>
      <c r="H6" s="44">
        <v>3</v>
      </c>
      <c r="I6" s="46" t="s">
        <v>64</v>
      </c>
      <c r="K6" s="3"/>
      <c r="M6" s="10"/>
      <c r="N6" s="9" t="s">
        <v>7</v>
      </c>
      <c r="O6" s="9">
        <v>1</v>
      </c>
      <c r="P6" s="9">
        <v>2</v>
      </c>
      <c r="Q6" s="9">
        <v>3</v>
      </c>
      <c r="R6" s="9">
        <v>4</v>
      </c>
      <c r="S6" s="9">
        <v>5</v>
      </c>
      <c r="T6" s="9">
        <v>6</v>
      </c>
      <c r="U6" s="9">
        <v>7</v>
      </c>
      <c r="V6" s="9">
        <v>8</v>
      </c>
      <c r="W6" s="9">
        <v>9</v>
      </c>
      <c r="X6" s="9">
        <v>10</v>
      </c>
      <c r="Y6" s="9">
        <v>11</v>
      </c>
      <c r="AA6" s="1" t="s">
        <v>21</v>
      </c>
    </row>
    <row r="7" spans="2:27" ht="26.25" customHeight="1" x14ac:dyDescent="0.3">
      <c r="B7" s="44" t="s">
        <v>48</v>
      </c>
      <c r="C7" s="34" t="s">
        <v>68</v>
      </c>
      <c r="D7" s="34"/>
      <c r="E7" s="34"/>
      <c r="F7" s="54"/>
      <c r="G7" s="16"/>
      <c r="H7" s="44">
        <v>4</v>
      </c>
      <c r="I7" s="46" t="s">
        <v>49</v>
      </c>
      <c r="J7" s="11"/>
      <c r="K7" s="3"/>
      <c r="L7" s="11"/>
      <c r="M7" s="10"/>
      <c r="N7" s="12" t="s">
        <v>2</v>
      </c>
      <c r="O7" s="13" t="s">
        <v>45</v>
      </c>
      <c r="P7" s="13" t="s">
        <v>45</v>
      </c>
      <c r="Q7" s="14">
        <v>100000</v>
      </c>
      <c r="R7" s="14">
        <f>Q7+20000</f>
        <v>120000</v>
      </c>
      <c r="S7" s="14">
        <f t="shared" ref="S7" si="0">R7+20000</f>
        <v>140000</v>
      </c>
      <c r="T7" s="14">
        <f t="shared" ref="T7" si="1">S7+20000</f>
        <v>160000</v>
      </c>
      <c r="U7" s="14">
        <f t="shared" ref="U7" si="2">T7+20000</f>
        <v>180000</v>
      </c>
      <c r="V7" s="14">
        <f t="shared" ref="V7" si="3">U7+20000</f>
        <v>200000</v>
      </c>
      <c r="W7" s="14">
        <f t="shared" ref="W7" si="4">V7+20000</f>
        <v>220000</v>
      </c>
      <c r="X7" s="14">
        <f t="shared" ref="X7" si="5">W7+20000</f>
        <v>240000</v>
      </c>
      <c r="Y7" s="14">
        <f t="shared" ref="Y7" si="6">X7+20000</f>
        <v>260000</v>
      </c>
      <c r="AA7" s="1" t="s">
        <v>22</v>
      </c>
    </row>
    <row r="8" spans="2:27" ht="26.25" customHeight="1" thickBot="1" x14ac:dyDescent="0.35">
      <c r="B8" s="47">
        <v>4</v>
      </c>
      <c r="C8" s="55" t="s">
        <v>69</v>
      </c>
      <c r="D8" s="55"/>
      <c r="E8" s="55"/>
      <c r="F8" s="56"/>
      <c r="H8" s="47" t="s">
        <v>33</v>
      </c>
      <c r="I8" s="48" t="s">
        <v>32</v>
      </c>
      <c r="K8" s="3"/>
      <c r="M8" s="10"/>
      <c r="N8" s="12" t="s">
        <v>1</v>
      </c>
      <c r="O8" s="13" t="s">
        <v>45</v>
      </c>
      <c r="P8" s="13" t="s">
        <v>45</v>
      </c>
      <c r="Q8" s="14">
        <v>120000</v>
      </c>
      <c r="R8" s="14">
        <f>Q8+Q8*20%</f>
        <v>144000</v>
      </c>
      <c r="S8" s="14">
        <f>R8+Q8*20%</f>
        <v>168000</v>
      </c>
      <c r="T8" s="14">
        <f>S8+Q8*20%</f>
        <v>192000</v>
      </c>
      <c r="U8" s="14">
        <f>T8+Q8*20%</f>
        <v>216000</v>
      </c>
      <c r="V8" s="14">
        <f>U8+Q8*20%</f>
        <v>240000</v>
      </c>
      <c r="W8" s="14">
        <f>V8+Q8*20%</f>
        <v>264000</v>
      </c>
      <c r="X8" s="14">
        <f>W8+Q8*20%</f>
        <v>288000</v>
      </c>
      <c r="Y8" s="14">
        <f>X8+Q8*20%</f>
        <v>312000</v>
      </c>
      <c r="AA8" s="1" t="s">
        <v>23</v>
      </c>
    </row>
    <row r="9" spans="2:27" ht="26.25" customHeight="1" x14ac:dyDescent="0.3">
      <c r="B9" s="35"/>
      <c r="C9" s="35"/>
      <c r="D9" s="36"/>
      <c r="E9" s="36"/>
      <c r="F9" s="37"/>
      <c r="H9" s="38"/>
      <c r="I9" s="24"/>
      <c r="M9" s="15"/>
      <c r="N9" s="12" t="s">
        <v>3</v>
      </c>
      <c r="O9" s="13" t="s">
        <v>45</v>
      </c>
      <c r="P9" s="13" t="s">
        <v>45</v>
      </c>
      <c r="Q9" s="14">
        <v>120000</v>
      </c>
      <c r="R9" s="14">
        <f>Q9+Q9*20%</f>
        <v>144000</v>
      </c>
      <c r="S9" s="14">
        <f>R9+Q9*20%</f>
        <v>168000</v>
      </c>
      <c r="T9" s="14">
        <f>S9+Q9*20%</f>
        <v>192000</v>
      </c>
      <c r="U9" s="14">
        <f>T9+Q9*20%</f>
        <v>216000</v>
      </c>
      <c r="V9" s="14">
        <f>U9+Q9*20%</f>
        <v>240000</v>
      </c>
      <c r="W9" s="14">
        <f>V9+Q9*20%</f>
        <v>264000</v>
      </c>
      <c r="X9" s="14">
        <f>W9+Q9*20%</f>
        <v>288000</v>
      </c>
      <c r="Y9" s="14">
        <f>X9+Q9*20%</f>
        <v>312000</v>
      </c>
    </row>
    <row r="10" spans="2:27" ht="11.25" customHeight="1" thickBot="1" x14ac:dyDescent="0.35">
      <c r="B10" s="35"/>
      <c r="C10" s="35"/>
      <c r="D10" s="39"/>
      <c r="E10" s="39"/>
      <c r="F10" s="40"/>
      <c r="H10" s="38"/>
      <c r="I10" s="38"/>
    </row>
    <row r="11" spans="2:27" ht="26.25" customHeight="1" thickBot="1" x14ac:dyDescent="0.35">
      <c r="B11" s="62" t="s">
        <v>25</v>
      </c>
      <c r="C11" s="63"/>
      <c r="D11" s="64" t="s">
        <v>26</v>
      </c>
      <c r="E11" s="64" t="s">
        <v>27</v>
      </c>
      <c r="F11" s="65" t="s">
        <v>24</v>
      </c>
      <c r="H11" s="2" t="s">
        <v>36</v>
      </c>
      <c r="I11" s="2"/>
      <c r="K11" s="16" t="s">
        <v>38</v>
      </c>
      <c r="L11" s="16"/>
      <c r="M11" s="8" t="s">
        <v>12</v>
      </c>
      <c r="N11" s="9" t="s">
        <v>0</v>
      </c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</row>
    <row r="12" spans="2:27" ht="26.25" customHeight="1" x14ac:dyDescent="0.3">
      <c r="B12" s="66" t="s">
        <v>9</v>
      </c>
      <c r="C12" s="17"/>
      <c r="D12" s="58" t="s">
        <v>8</v>
      </c>
      <c r="E12" s="58">
        <v>3</v>
      </c>
      <c r="F12" s="67">
        <f>VLOOKUP($D12,$N$6:$Y$9,MATCH($E12,$N$6:$Y$6,0),0)</f>
        <v>100000</v>
      </c>
      <c r="H12" s="78" t="s">
        <v>47</v>
      </c>
      <c r="I12" s="79"/>
      <c r="K12" s="18"/>
      <c r="M12" s="10"/>
      <c r="N12" s="9" t="s">
        <v>7</v>
      </c>
      <c r="O12" s="9">
        <v>1</v>
      </c>
      <c r="P12" s="9">
        <v>2</v>
      </c>
      <c r="Q12" s="9">
        <v>3</v>
      </c>
      <c r="R12" s="9">
        <v>4</v>
      </c>
      <c r="S12" s="9">
        <v>5</v>
      </c>
      <c r="T12" s="9">
        <v>6</v>
      </c>
      <c r="U12" s="9">
        <v>7</v>
      </c>
      <c r="V12" s="9">
        <v>8</v>
      </c>
      <c r="W12" s="9">
        <v>9</v>
      </c>
      <c r="X12" s="9">
        <v>10</v>
      </c>
      <c r="Y12" s="9">
        <v>11</v>
      </c>
    </row>
    <row r="13" spans="2:27" ht="26.25" customHeight="1" x14ac:dyDescent="0.3">
      <c r="B13" s="68"/>
      <c r="C13" s="19"/>
      <c r="D13" s="60" t="s">
        <v>34</v>
      </c>
      <c r="E13" s="61"/>
      <c r="F13" s="69"/>
      <c r="H13" s="77" t="s">
        <v>35</v>
      </c>
      <c r="I13" s="80"/>
      <c r="K13" s="18"/>
      <c r="M13" s="10"/>
      <c r="N13" s="12" t="s">
        <v>2</v>
      </c>
      <c r="O13" s="13" t="s">
        <v>46</v>
      </c>
      <c r="P13" s="14">
        <v>40000</v>
      </c>
      <c r="Q13" s="14">
        <f>P13+(P13*20%)</f>
        <v>48000</v>
      </c>
      <c r="R13" s="14">
        <f>Q13+(40000*20%)</f>
        <v>56000</v>
      </c>
      <c r="S13" s="14">
        <f t="shared" ref="S13:Y13" si="7">R13+(40000*20%)</f>
        <v>64000</v>
      </c>
      <c r="T13" s="14">
        <f t="shared" si="7"/>
        <v>72000</v>
      </c>
      <c r="U13" s="14">
        <f t="shared" si="7"/>
        <v>80000</v>
      </c>
      <c r="V13" s="14">
        <f t="shared" si="7"/>
        <v>88000</v>
      </c>
      <c r="W13" s="14">
        <f t="shared" si="7"/>
        <v>96000</v>
      </c>
      <c r="X13" s="14">
        <f t="shared" si="7"/>
        <v>104000</v>
      </c>
      <c r="Y13" s="14">
        <f t="shared" si="7"/>
        <v>112000</v>
      </c>
    </row>
    <row r="14" spans="2:27" ht="26.25" customHeight="1" x14ac:dyDescent="0.3">
      <c r="B14" s="68"/>
      <c r="C14" s="19"/>
      <c r="D14" s="20" t="s">
        <v>28</v>
      </c>
      <c r="E14" s="58">
        <v>0</v>
      </c>
      <c r="F14" s="67">
        <f>HLOOKUP(E14,$N$36:$Y$37,2,0)</f>
        <v>0</v>
      </c>
      <c r="H14" s="77" t="s">
        <v>60</v>
      </c>
      <c r="I14" s="80"/>
      <c r="K14" s="18"/>
      <c r="M14" s="10"/>
      <c r="N14" s="12" t="s">
        <v>1</v>
      </c>
      <c r="O14" s="13" t="s">
        <v>46</v>
      </c>
      <c r="P14" s="14">
        <v>48000</v>
      </c>
      <c r="Q14" s="14">
        <f>P14+P14*20%</f>
        <v>57600</v>
      </c>
      <c r="R14" s="14">
        <f>Q14+48000*20%</f>
        <v>67200</v>
      </c>
      <c r="S14" s="14">
        <f t="shared" ref="S14:Y14" si="8">R14+48000*20%</f>
        <v>76800</v>
      </c>
      <c r="T14" s="14">
        <f t="shared" si="8"/>
        <v>86400</v>
      </c>
      <c r="U14" s="14">
        <f t="shared" si="8"/>
        <v>96000</v>
      </c>
      <c r="V14" s="14">
        <f t="shared" si="8"/>
        <v>105600</v>
      </c>
      <c r="W14" s="14">
        <f t="shared" si="8"/>
        <v>115200</v>
      </c>
      <c r="X14" s="14">
        <f t="shared" si="8"/>
        <v>124800</v>
      </c>
      <c r="Y14" s="14">
        <f t="shared" si="8"/>
        <v>134400</v>
      </c>
    </row>
    <row r="15" spans="2:27" ht="26.25" customHeight="1" x14ac:dyDescent="0.3">
      <c r="B15" s="68"/>
      <c r="C15" s="19"/>
      <c r="D15" s="20" t="s">
        <v>4</v>
      </c>
      <c r="E15" s="58">
        <v>0</v>
      </c>
      <c r="F15" s="67">
        <f>HLOOKUP(E15,$N$38:$Y$39,2,0)</f>
        <v>0</v>
      </c>
      <c r="H15" s="77" t="s">
        <v>37</v>
      </c>
      <c r="I15" s="80"/>
      <c r="K15" s="18"/>
      <c r="M15" s="15"/>
      <c r="N15" s="12" t="s">
        <v>3</v>
      </c>
      <c r="O15" s="13" t="s">
        <v>46</v>
      </c>
      <c r="P15" s="14">
        <v>48000</v>
      </c>
      <c r="Q15" s="14">
        <f>P15+P15*20%</f>
        <v>57600</v>
      </c>
      <c r="R15" s="14">
        <f>Q15+P15*20%</f>
        <v>67200</v>
      </c>
      <c r="S15" s="14">
        <f>R15+P15*20%</f>
        <v>76800</v>
      </c>
      <c r="T15" s="14">
        <f>S15+P15*20%</f>
        <v>86400</v>
      </c>
      <c r="U15" s="14">
        <f>T15+P15*20%</f>
        <v>96000</v>
      </c>
      <c r="V15" s="14">
        <f>U15+P15*20%</f>
        <v>105600</v>
      </c>
      <c r="W15" s="14">
        <f>V15+P15*20%</f>
        <v>115200</v>
      </c>
      <c r="X15" s="14">
        <f>W15+P15*20%</f>
        <v>124800</v>
      </c>
      <c r="Y15" s="14">
        <f>X15+Q15*20%</f>
        <v>136320</v>
      </c>
    </row>
    <row r="16" spans="2:27" ht="26.25" customHeight="1" thickBot="1" x14ac:dyDescent="0.35">
      <c r="B16" s="70"/>
      <c r="C16" s="21"/>
      <c r="D16" s="22" t="s">
        <v>5</v>
      </c>
      <c r="E16" s="59">
        <v>0</v>
      </c>
      <c r="F16" s="71">
        <f>HLOOKUP(E16,$N$40:$Y$41,2,0)</f>
        <v>0</v>
      </c>
      <c r="H16" s="77" t="s">
        <v>29</v>
      </c>
      <c r="I16" s="80"/>
      <c r="K16" s="18"/>
    </row>
    <row r="17" spans="2:25" ht="26.25" customHeight="1" thickTop="1" thickBot="1" x14ac:dyDescent="0.35">
      <c r="B17" s="72" t="s">
        <v>6</v>
      </c>
      <c r="C17" s="73"/>
      <c r="D17" s="73"/>
      <c r="E17" s="74"/>
      <c r="F17" s="75">
        <f>SUM(F12+F14+F15+F16)</f>
        <v>100000</v>
      </c>
      <c r="H17" s="81" t="s">
        <v>42</v>
      </c>
      <c r="I17" s="82"/>
      <c r="K17" s="18"/>
      <c r="M17" s="23" t="s">
        <v>13</v>
      </c>
      <c r="N17" s="9" t="s">
        <v>0</v>
      </c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2:25" ht="26.25" customHeight="1" thickBot="1" x14ac:dyDescent="0.35">
      <c r="M18" s="26"/>
      <c r="N18" s="9" t="s">
        <v>7</v>
      </c>
      <c r="O18" s="9">
        <v>1</v>
      </c>
      <c r="P18" s="9">
        <v>2</v>
      </c>
      <c r="Q18" s="9">
        <v>3</v>
      </c>
      <c r="R18" s="9">
        <v>4</v>
      </c>
      <c r="S18" s="9">
        <v>5</v>
      </c>
      <c r="T18" s="9">
        <v>6</v>
      </c>
      <c r="U18" s="9">
        <v>7</v>
      </c>
      <c r="V18" s="9">
        <v>8</v>
      </c>
      <c r="W18" s="9">
        <v>9</v>
      </c>
      <c r="X18" s="9">
        <v>10</v>
      </c>
      <c r="Y18" s="9">
        <v>11</v>
      </c>
    </row>
    <row r="19" spans="2:25" ht="26.25" customHeight="1" thickBot="1" x14ac:dyDescent="0.35">
      <c r="B19" s="62" t="s">
        <v>25</v>
      </c>
      <c r="C19" s="63"/>
      <c r="D19" s="64" t="s">
        <v>26</v>
      </c>
      <c r="E19" s="64" t="s">
        <v>27</v>
      </c>
      <c r="F19" s="65" t="s">
        <v>24</v>
      </c>
      <c r="H19" s="2" t="s">
        <v>36</v>
      </c>
      <c r="I19" s="2"/>
      <c r="K19" s="16" t="s">
        <v>38</v>
      </c>
      <c r="M19" s="26"/>
      <c r="N19" s="12" t="s">
        <v>2</v>
      </c>
      <c r="O19" s="13" t="s">
        <v>46</v>
      </c>
      <c r="P19" s="14">
        <v>50000</v>
      </c>
      <c r="Q19" s="14">
        <f>P19+50000*20%</f>
        <v>60000</v>
      </c>
      <c r="R19" s="14">
        <f t="shared" ref="R19:Y19" si="9">Q19+50000*20%</f>
        <v>70000</v>
      </c>
      <c r="S19" s="14">
        <f t="shared" si="9"/>
        <v>80000</v>
      </c>
      <c r="T19" s="14">
        <f t="shared" si="9"/>
        <v>90000</v>
      </c>
      <c r="U19" s="14">
        <f t="shared" si="9"/>
        <v>100000</v>
      </c>
      <c r="V19" s="14">
        <f t="shared" si="9"/>
        <v>110000</v>
      </c>
      <c r="W19" s="14">
        <f t="shared" si="9"/>
        <v>120000</v>
      </c>
      <c r="X19" s="14">
        <f t="shared" si="9"/>
        <v>130000</v>
      </c>
      <c r="Y19" s="14">
        <f t="shared" si="9"/>
        <v>140000</v>
      </c>
    </row>
    <row r="20" spans="2:25" ht="26.25" customHeight="1" x14ac:dyDescent="0.3">
      <c r="B20" s="66" t="s">
        <v>39</v>
      </c>
      <c r="C20" s="17"/>
      <c r="D20" s="58" t="s">
        <v>8</v>
      </c>
      <c r="E20" s="58">
        <v>3</v>
      </c>
      <c r="F20" s="67">
        <f>VLOOKUP($D12,$N$6:$Y$9,MATCH($E20,$Q$6:$Y$6,0)+3,0)</f>
        <v>100000</v>
      </c>
      <c r="H20" s="78" t="s">
        <v>47</v>
      </c>
      <c r="I20" s="79"/>
      <c r="K20" s="18"/>
      <c r="M20" s="26"/>
      <c r="N20" s="12" t="s">
        <v>1</v>
      </c>
      <c r="O20" s="13" t="s">
        <v>46</v>
      </c>
      <c r="P20" s="14">
        <v>60000</v>
      </c>
      <c r="Q20" s="14">
        <f>P20+60000*20%</f>
        <v>72000</v>
      </c>
      <c r="R20" s="14">
        <f t="shared" ref="R20:Y21" si="10">Q20+60000*20%</f>
        <v>84000</v>
      </c>
      <c r="S20" s="14">
        <f t="shared" si="10"/>
        <v>96000</v>
      </c>
      <c r="T20" s="14">
        <f t="shared" si="10"/>
        <v>108000</v>
      </c>
      <c r="U20" s="14">
        <f t="shared" si="10"/>
        <v>120000</v>
      </c>
      <c r="V20" s="14">
        <f t="shared" si="10"/>
        <v>132000</v>
      </c>
      <c r="W20" s="14">
        <f t="shared" si="10"/>
        <v>144000</v>
      </c>
      <c r="X20" s="14">
        <f t="shared" si="10"/>
        <v>156000</v>
      </c>
      <c r="Y20" s="14">
        <f t="shared" si="10"/>
        <v>168000</v>
      </c>
    </row>
    <row r="21" spans="2:25" ht="26.25" customHeight="1" x14ac:dyDescent="0.3">
      <c r="B21" s="68"/>
      <c r="C21" s="19"/>
      <c r="D21" s="60" t="s">
        <v>34</v>
      </c>
      <c r="E21" s="61"/>
      <c r="F21" s="69"/>
      <c r="H21" s="77" t="s">
        <v>35</v>
      </c>
      <c r="I21" s="80"/>
      <c r="K21" s="18"/>
      <c r="M21" s="27"/>
      <c r="N21" s="12" t="s">
        <v>3</v>
      </c>
      <c r="O21" s="13" t="s">
        <v>46</v>
      </c>
      <c r="P21" s="14">
        <v>60000</v>
      </c>
      <c r="Q21" s="14">
        <f>P21+60000*20%</f>
        <v>72000</v>
      </c>
      <c r="R21" s="14">
        <f t="shared" ref="R21:X21" si="11">Q21+60000*20%</f>
        <v>84000</v>
      </c>
      <c r="S21" s="14">
        <f t="shared" si="11"/>
        <v>96000</v>
      </c>
      <c r="T21" s="14">
        <f t="shared" si="11"/>
        <v>108000</v>
      </c>
      <c r="U21" s="14">
        <f t="shared" si="11"/>
        <v>120000</v>
      </c>
      <c r="V21" s="14">
        <f t="shared" si="11"/>
        <v>132000</v>
      </c>
      <c r="W21" s="14">
        <f t="shared" si="11"/>
        <v>144000</v>
      </c>
      <c r="X21" s="14">
        <f t="shared" si="11"/>
        <v>156000</v>
      </c>
      <c r="Y21" s="14">
        <f t="shared" si="10"/>
        <v>168000</v>
      </c>
    </row>
    <row r="22" spans="2:25" ht="26.25" customHeight="1" x14ac:dyDescent="0.3">
      <c r="B22" s="68"/>
      <c r="C22" s="19"/>
      <c r="D22" s="20" t="s">
        <v>28</v>
      </c>
      <c r="E22" s="58">
        <v>0</v>
      </c>
      <c r="F22" s="67">
        <f>HLOOKUP(E22,$N$36:$Y$37,2,0)</f>
        <v>0</v>
      </c>
      <c r="H22" s="77" t="s">
        <v>61</v>
      </c>
      <c r="I22" s="80"/>
      <c r="K22" s="18"/>
    </row>
    <row r="23" spans="2:25" ht="26.25" customHeight="1" x14ac:dyDescent="0.3">
      <c r="B23" s="68"/>
      <c r="C23" s="19"/>
      <c r="D23" s="20" t="s">
        <v>4</v>
      </c>
      <c r="E23" s="58">
        <v>0</v>
      </c>
      <c r="F23" s="67">
        <f>HLOOKUP(E23,$N$38:$Y$39,2,0)</f>
        <v>0</v>
      </c>
      <c r="H23" s="77" t="s">
        <v>37</v>
      </c>
      <c r="I23" s="80"/>
      <c r="K23" s="18"/>
      <c r="M23" s="8" t="s">
        <v>14</v>
      </c>
      <c r="N23" s="9" t="s">
        <v>0</v>
      </c>
      <c r="O23" s="9"/>
      <c r="P23" s="9"/>
      <c r="Q23" s="9"/>
      <c r="R23" s="9"/>
      <c r="S23" s="9"/>
      <c r="T23" s="9"/>
      <c r="U23" s="9"/>
      <c r="V23" s="9"/>
      <c r="W23" s="9"/>
    </row>
    <row r="24" spans="2:25" ht="26.25" customHeight="1" thickBot="1" x14ac:dyDescent="0.35">
      <c r="B24" s="70"/>
      <c r="C24" s="21"/>
      <c r="D24" s="22" t="s">
        <v>5</v>
      </c>
      <c r="E24" s="59">
        <v>0</v>
      </c>
      <c r="F24" s="71">
        <f>HLOOKUP(E24,$N$40:$Y$41,2,0)</f>
        <v>0</v>
      </c>
      <c r="H24" s="77" t="s">
        <v>40</v>
      </c>
      <c r="I24" s="80"/>
      <c r="K24" s="18"/>
      <c r="M24" s="10"/>
      <c r="N24" s="9" t="s">
        <v>7</v>
      </c>
      <c r="O24" s="9">
        <v>1</v>
      </c>
      <c r="P24" s="9">
        <v>2</v>
      </c>
      <c r="Q24" s="9">
        <v>3</v>
      </c>
      <c r="R24" s="9">
        <v>4</v>
      </c>
      <c r="S24" s="9">
        <v>5</v>
      </c>
      <c r="T24" s="9">
        <v>6</v>
      </c>
      <c r="U24" s="9">
        <v>7</v>
      </c>
      <c r="V24" s="9">
        <v>8</v>
      </c>
      <c r="W24" s="9">
        <v>9</v>
      </c>
    </row>
    <row r="25" spans="2:25" ht="26.25" customHeight="1" thickTop="1" thickBot="1" x14ac:dyDescent="0.35">
      <c r="B25" s="72" t="s">
        <v>6</v>
      </c>
      <c r="C25" s="73"/>
      <c r="D25" s="73"/>
      <c r="E25" s="74"/>
      <c r="F25" s="75">
        <f>SUM(F20+F22+F23+F24)</f>
        <v>100000</v>
      </c>
      <c r="H25" s="81" t="s">
        <v>55</v>
      </c>
      <c r="I25" s="83"/>
      <c r="K25" s="18"/>
      <c r="M25" s="10"/>
      <c r="N25" s="12" t="s">
        <v>2</v>
      </c>
      <c r="O25" s="14">
        <v>10000</v>
      </c>
      <c r="P25" s="14">
        <f>O25+10000</f>
        <v>20000</v>
      </c>
      <c r="Q25" s="14">
        <f t="shared" ref="Q25:W25" si="12">P25+50000*20%</f>
        <v>30000</v>
      </c>
      <c r="R25" s="14">
        <f t="shared" si="12"/>
        <v>40000</v>
      </c>
      <c r="S25" s="14">
        <f t="shared" si="12"/>
        <v>50000</v>
      </c>
      <c r="T25" s="14">
        <f t="shared" si="12"/>
        <v>60000</v>
      </c>
      <c r="U25" s="14">
        <f t="shared" si="12"/>
        <v>70000</v>
      </c>
      <c r="V25" s="14">
        <f t="shared" si="12"/>
        <v>80000</v>
      </c>
      <c r="W25" s="14">
        <f t="shared" si="12"/>
        <v>90000</v>
      </c>
    </row>
    <row r="26" spans="2:25" ht="26.25" customHeight="1" thickBot="1" x14ac:dyDescent="0.35">
      <c r="M26" s="10"/>
      <c r="N26" s="12" t="s">
        <v>1</v>
      </c>
      <c r="O26" s="14">
        <v>12000</v>
      </c>
      <c r="P26" s="14">
        <f>O26+12000</f>
        <v>24000</v>
      </c>
      <c r="Q26" s="14">
        <f t="shared" ref="Q26:W26" si="13">P26+12000</f>
        <v>36000</v>
      </c>
      <c r="R26" s="14">
        <f t="shared" si="13"/>
        <v>48000</v>
      </c>
      <c r="S26" s="14">
        <f t="shared" si="13"/>
        <v>60000</v>
      </c>
      <c r="T26" s="14">
        <f t="shared" si="13"/>
        <v>72000</v>
      </c>
      <c r="U26" s="14">
        <f t="shared" si="13"/>
        <v>84000</v>
      </c>
      <c r="V26" s="14">
        <f t="shared" si="13"/>
        <v>96000</v>
      </c>
      <c r="W26" s="14">
        <f t="shared" si="13"/>
        <v>108000</v>
      </c>
    </row>
    <row r="27" spans="2:25" ht="26.25" customHeight="1" thickBot="1" x14ac:dyDescent="0.35">
      <c r="B27" s="62" t="s">
        <v>25</v>
      </c>
      <c r="C27" s="63"/>
      <c r="D27" s="64" t="s">
        <v>26</v>
      </c>
      <c r="E27" s="64" t="s">
        <v>27</v>
      </c>
      <c r="F27" s="65" t="s">
        <v>24</v>
      </c>
      <c r="H27" s="2" t="s">
        <v>36</v>
      </c>
      <c r="I27" s="2"/>
      <c r="K27" s="16" t="s">
        <v>38</v>
      </c>
      <c r="M27" s="15"/>
      <c r="N27" s="12" t="s">
        <v>3</v>
      </c>
      <c r="O27" s="14">
        <v>12000</v>
      </c>
      <c r="P27" s="14">
        <f>O27+12000</f>
        <v>24000</v>
      </c>
      <c r="Q27" s="14">
        <f t="shared" ref="Q27:W27" si="14">P27+12000</f>
        <v>36000</v>
      </c>
      <c r="R27" s="14">
        <f t="shared" si="14"/>
        <v>48000</v>
      </c>
      <c r="S27" s="14">
        <f t="shared" si="14"/>
        <v>60000</v>
      </c>
      <c r="T27" s="14">
        <f t="shared" si="14"/>
        <v>72000</v>
      </c>
      <c r="U27" s="14">
        <f t="shared" si="14"/>
        <v>84000</v>
      </c>
      <c r="V27" s="14">
        <f t="shared" si="14"/>
        <v>96000</v>
      </c>
      <c r="W27" s="14">
        <f t="shared" si="14"/>
        <v>108000</v>
      </c>
    </row>
    <row r="28" spans="2:25" ht="26.25" customHeight="1" x14ac:dyDescent="0.3">
      <c r="B28" s="66" t="s">
        <v>13</v>
      </c>
      <c r="C28" s="17"/>
      <c r="D28" s="58" t="s">
        <v>8</v>
      </c>
      <c r="E28" s="58">
        <v>2</v>
      </c>
      <c r="F28" s="67">
        <f>VLOOKUP($D28,$N$18:$Y$21,MATCH($E28,$N$18:$Y$18,0),0)</f>
        <v>50000</v>
      </c>
      <c r="H28" s="78" t="s">
        <v>47</v>
      </c>
      <c r="I28" s="79"/>
      <c r="K28" s="18"/>
    </row>
    <row r="29" spans="2:25" ht="26.25" customHeight="1" x14ac:dyDescent="0.3">
      <c r="B29" s="68"/>
      <c r="C29" s="19"/>
      <c r="D29" s="60" t="s">
        <v>34</v>
      </c>
      <c r="E29" s="61"/>
      <c r="F29" s="69"/>
      <c r="H29" s="77" t="s">
        <v>35</v>
      </c>
      <c r="I29" s="80"/>
      <c r="K29" s="18"/>
      <c r="M29" s="8" t="s">
        <v>52</v>
      </c>
      <c r="N29" s="9" t="s">
        <v>0</v>
      </c>
      <c r="O29" s="9"/>
      <c r="P29" s="9"/>
      <c r="Q29" s="9"/>
      <c r="R29" s="9"/>
      <c r="S29" s="9"/>
      <c r="T29" s="9"/>
      <c r="U29" s="9"/>
      <c r="V29" s="9"/>
      <c r="W29" s="9"/>
    </row>
    <row r="30" spans="2:25" ht="26.25" customHeight="1" x14ac:dyDescent="0.3">
      <c r="B30" s="68"/>
      <c r="C30" s="19"/>
      <c r="D30" s="20" t="s">
        <v>28</v>
      </c>
      <c r="E30" s="58">
        <v>0</v>
      </c>
      <c r="F30" s="67">
        <f>HLOOKUP(E30,$N$36:$Y$37,2,0)</f>
        <v>0</v>
      </c>
      <c r="H30" s="77" t="s">
        <v>59</v>
      </c>
      <c r="I30" s="80"/>
      <c r="K30" s="18"/>
      <c r="M30" s="10"/>
      <c r="N30" s="9" t="s">
        <v>7</v>
      </c>
      <c r="O30" s="9">
        <v>4</v>
      </c>
      <c r="P30" s="9">
        <v>5</v>
      </c>
      <c r="Q30" s="9">
        <v>6</v>
      </c>
      <c r="R30" s="9">
        <v>7</v>
      </c>
      <c r="S30" s="9">
        <v>8</v>
      </c>
      <c r="T30" s="9">
        <v>9</v>
      </c>
      <c r="U30" s="9">
        <v>10</v>
      </c>
      <c r="V30" s="9">
        <v>11</v>
      </c>
      <c r="W30" s="9">
        <v>12</v>
      </c>
    </row>
    <row r="31" spans="2:25" ht="26.25" customHeight="1" x14ac:dyDescent="0.3">
      <c r="B31" s="68"/>
      <c r="C31" s="19"/>
      <c r="D31" s="20" t="s">
        <v>4</v>
      </c>
      <c r="E31" s="58">
        <v>0</v>
      </c>
      <c r="F31" s="67">
        <f>HLOOKUP(E31,$N$38:$Y$39,2,0)</f>
        <v>0</v>
      </c>
      <c r="H31" s="77" t="s">
        <v>37</v>
      </c>
      <c r="I31" s="80"/>
      <c r="K31" s="18"/>
      <c r="M31" s="10"/>
      <c r="N31" s="12" t="s">
        <v>2</v>
      </c>
      <c r="O31" s="14">
        <v>150000</v>
      </c>
      <c r="P31" s="14">
        <f t="shared" ref="P31:W31" si="15">O31+150000*20%</f>
        <v>180000</v>
      </c>
      <c r="Q31" s="14">
        <f t="shared" si="15"/>
        <v>210000</v>
      </c>
      <c r="R31" s="14">
        <f t="shared" si="15"/>
        <v>240000</v>
      </c>
      <c r="S31" s="14">
        <f t="shared" si="15"/>
        <v>270000</v>
      </c>
      <c r="T31" s="14">
        <f t="shared" si="15"/>
        <v>300000</v>
      </c>
      <c r="U31" s="14">
        <f t="shared" si="15"/>
        <v>330000</v>
      </c>
      <c r="V31" s="14">
        <f t="shared" si="15"/>
        <v>360000</v>
      </c>
      <c r="W31" s="14">
        <f t="shared" si="15"/>
        <v>390000</v>
      </c>
    </row>
    <row r="32" spans="2:25" ht="26.25" customHeight="1" thickBot="1" x14ac:dyDescent="0.35">
      <c r="B32" s="70"/>
      <c r="C32" s="21"/>
      <c r="D32" s="22" t="s">
        <v>5</v>
      </c>
      <c r="E32" s="59">
        <v>0</v>
      </c>
      <c r="F32" s="71">
        <f>HLOOKUP(E32,$N$40:$Y$41,2,0)</f>
        <v>0</v>
      </c>
      <c r="H32" s="77" t="s">
        <v>44</v>
      </c>
      <c r="I32" s="80"/>
      <c r="K32" s="18"/>
      <c r="M32" s="10"/>
      <c r="N32" s="12" t="s">
        <v>1</v>
      </c>
      <c r="O32" s="14">
        <v>180000</v>
      </c>
      <c r="P32" s="14">
        <f>O32+180000*20%</f>
        <v>216000</v>
      </c>
      <c r="Q32" s="14">
        <f t="shared" ref="Q32:W32" si="16">P32+180000*20%</f>
        <v>252000</v>
      </c>
      <c r="R32" s="14">
        <f t="shared" si="16"/>
        <v>288000</v>
      </c>
      <c r="S32" s="14">
        <f t="shared" si="16"/>
        <v>324000</v>
      </c>
      <c r="T32" s="14">
        <f t="shared" si="16"/>
        <v>360000</v>
      </c>
      <c r="U32" s="14">
        <f t="shared" si="16"/>
        <v>396000</v>
      </c>
      <c r="V32" s="14">
        <f t="shared" si="16"/>
        <v>432000</v>
      </c>
      <c r="W32" s="14">
        <f t="shared" si="16"/>
        <v>468000</v>
      </c>
    </row>
    <row r="33" spans="2:25" ht="26.25" customHeight="1" thickTop="1" thickBot="1" x14ac:dyDescent="0.35">
      <c r="B33" s="72" t="s">
        <v>6</v>
      </c>
      <c r="C33" s="73"/>
      <c r="D33" s="73"/>
      <c r="E33" s="74"/>
      <c r="F33" s="75">
        <f>SUM(F28+F30+F31+F32)</f>
        <v>50000</v>
      </c>
      <c r="H33" s="84" t="s">
        <v>41</v>
      </c>
      <c r="I33" s="85"/>
      <c r="K33" s="18"/>
      <c r="M33" s="15"/>
      <c r="N33" s="12" t="s">
        <v>3</v>
      </c>
      <c r="O33" s="14">
        <v>180000</v>
      </c>
      <c r="P33" s="14">
        <f>O33+180000*20%</f>
        <v>216000</v>
      </c>
      <c r="Q33" s="14">
        <f t="shared" ref="Q33:W33" si="17">P33+180000*20%</f>
        <v>252000</v>
      </c>
      <c r="R33" s="14">
        <f t="shared" si="17"/>
        <v>288000</v>
      </c>
      <c r="S33" s="14">
        <f t="shared" si="17"/>
        <v>324000</v>
      </c>
      <c r="T33" s="14">
        <f t="shared" si="17"/>
        <v>360000</v>
      </c>
      <c r="U33" s="14">
        <f t="shared" si="17"/>
        <v>396000</v>
      </c>
      <c r="V33" s="14">
        <f t="shared" si="17"/>
        <v>432000</v>
      </c>
      <c r="W33" s="14">
        <f t="shared" si="17"/>
        <v>468000</v>
      </c>
    </row>
    <row r="34" spans="2:25" ht="26.25" customHeight="1" thickBot="1" x14ac:dyDescent="0.35"/>
    <row r="35" spans="2:25" ht="26.25" customHeight="1" thickBot="1" x14ac:dyDescent="0.35">
      <c r="B35" s="62" t="s">
        <v>25</v>
      </c>
      <c r="C35" s="63"/>
      <c r="D35" s="64" t="s">
        <v>26</v>
      </c>
      <c r="E35" s="64" t="s">
        <v>27</v>
      </c>
      <c r="F35" s="65" t="s">
        <v>24</v>
      </c>
      <c r="H35" s="2" t="s">
        <v>36</v>
      </c>
      <c r="I35" s="2"/>
      <c r="K35" s="16" t="s">
        <v>38</v>
      </c>
      <c r="N35" s="1">
        <v>1</v>
      </c>
    </row>
    <row r="36" spans="2:25" ht="26.25" customHeight="1" x14ac:dyDescent="0.3">
      <c r="B36" s="66" t="s">
        <v>11</v>
      </c>
      <c r="C36" s="17"/>
      <c r="D36" s="58" t="s">
        <v>8</v>
      </c>
      <c r="E36" s="58">
        <v>4</v>
      </c>
      <c r="F36" s="67">
        <f>VLOOKUP($D36,$N$12:$Y$15,MATCH($E36,$N$12:$Y$12,0),0)</f>
        <v>56000</v>
      </c>
      <c r="H36" s="78" t="s">
        <v>47</v>
      </c>
      <c r="I36" s="79"/>
      <c r="K36" s="18"/>
      <c r="M36" s="23" t="s">
        <v>15</v>
      </c>
      <c r="N36" s="9" t="s">
        <v>7</v>
      </c>
      <c r="O36" s="9">
        <v>0</v>
      </c>
      <c r="P36" s="9">
        <v>1</v>
      </c>
      <c r="Q36" s="9">
        <v>2</v>
      </c>
      <c r="R36" s="9">
        <v>3</v>
      </c>
      <c r="S36" s="9">
        <v>4</v>
      </c>
      <c r="T36" s="9">
        <v>5</v>
      </c>
      <c r="U36" s="9">
        <v>6</v>
      </c>
      <c r="V36" s="9">
        <v>7</v>
      </c>
      <c r="W36" s="9">
        <v>8</v>
      </c>
      <c r="X36" s="9">
        <v>9</v>
      </c>
      <c r="Y36" s="9">
        <v>10</v>
      </c>
    </row>
    <row r="37" spans="2:25" ht="26.25" customHeight="1" x14ac:dyDescent="0.3">
      <c r="B37" s="68"/>
      <c r="C37" s="19"/>
      <c r="D37" s="60" t="s">
        <v>34</v>
      </c>
      <c r="E37" s="61"/>
      <c r="F37" s="69"/>
      <c r="H37" s="77" t="s">
        <v>35</v>
      </c>
      <c r="I37" s="80"/>
      <c r="K37" s="18"/>
      <c r="M37" s="27"/>
      <c r="N37" s="28" t="s">
        <v>16</v>
      </c>
      <c r="O37" s="13">
        <v>0</v>
      </c>
      <c r="P37" s="13">
        <v>20000</v>
      </c>
      <c r="Q37" s="29">
        <f>P37+20000*20%</f>
        <v>24000</v>
      </c>
      <c r="R37" s="29">
        <f t="shared" ref="R37:Y37" si="18">Q37+20000*20%</f>
        <v>28000</v>
      </c>
      <c r="S37" s="29">
        <f t="shared" si="18"/>
        <v>32000</v>
      </c>
      <c r="T37" s="29">
        <f t="shared" si="18"/>
        <v>36000</v>
      </c>
      <c r="U37" s="29">
        <f t="shared" si="18"/>
        <v>40000</v>
      </c>
      <c r="V37" s="29">
        <f t="shared" si="18"/>
        <v>44000</v>
      </c>
      <c r="W37" s="29">
        <f t="shared" si="18"/>
        <v>48000</v>
      </c>
      <c r="X37" s="29">
        <f t="shared" si="18"/>
        <v>52000</v>
      </c>
      <c r="Y37" s="29">
        <f t="shared" si="18"/>
        <v>56000</v>
      </c>
    </row>
    <row r="38" spans="2:25" ht="26.25" customHeight="1" x14ac:dyDescent="0.3">
      <c r="B38" s="68"/>
      <c r="C38" s="19"/>
      <c r="D38" s="20" t="s">
        <v>28</v>
      </c>
      <c r="E38" s="58">
        <v>0</v>
      </c>
      <c r="F38" s="67">
        <f>HLOOKUP(E38,$N$36:$Y$37,2,0)</f>
        <v>0</v>
      </c>
      <c r="H38" s="77" t="s">
        <v>61</v>
      </c>
      <c r="I38" s="80"/>
      <c r="K38" s="18"/>
      <c r="M38" s="23" t="s">
        <v>18</v>
      </c>
      <c r="N38" s="9" t="s">
        <v>7</v>
      </c>
      <c r="O38" s="9">
        <v>0</v>
      </c>
      <c r="P38" s="9">
        <v>1</v>
      </c>
      <c r="Q38" s="9">
        <v>2</v>
      </c>
      <c r="R38" s="9">
        <v>3</v>
      </c>
      <c r="S38" s="9">
        <v>4</v>
      </c>
      <c r="T38" s="9">
        <v>5</v>
      </c>
      <c r="U38" s="9">
        <v>6</v>
      </c>
      <c r="V38" s="9">
        <v>7</v>
      </c>
      <c r="W38" s="9">
        <v>8</v>
      </c>
      <c r="X38" s="9">
        <v>9</v>
      </c>
      <c r="Y38" s="9">
        <v>10</v>
      </c>
    </row>
    <row r="39" spans="2:25" ht="26.25" customHeight="1" x14ac:dyDescent="0.3">
      <c r="B39" s="68"/>
      <c r="C39" s="19"/>
      <c r="D39" s="20" t="s">
        <v>4</v>
      </c>
      <c r="E39" s="58">
        <v>0</v>
      </c>
      <c r="F39" s="67">
        <f>HLOOKUP(E39,$N$38:$Y$39,2,0)</f>
        <v>0</v>
      </c>
      <c r="H39" s="77" t="s">
        <v>37</v>
      </c>
      <c r="I39" s="80"/>
      <c r="K39" s="18"/>
      <c r="M39" s="27"/>
      <c r="N39" s="28" t="s">
        <v>16</v>
      </c>
      <c r="O39" s="13">
        <v>0</v>
      </c>
      <c r="P39" s="13" t="s">
        <v>19</v>
      </c>
      <c r="Q39" s="29">
        <v>10000</v>
      </c>
      <c r="R39" s="29">
        <f>Q39+10000*20%</f>
        <v>12000</v>
      </c>
      <c r="S39" s="29">
        <f t="shared" ref="S39:Y39" si="19">R39+10000*20%</f>
        <v>14000</v>
      </c>
      <c r="T39" s="29">
        <f t="shared" si="19"/>
        <v>16000</v>
      </c>
      <c r="U39" s="29">
        <f t="shared" si="19"/>
        <v>18000</v>
      </c>
      <c r="V39" s="29">
        <f t="shared" si="19"/>
        <v>20000</v>
      </c>
      <c r="W39" s="29">
        <f t="shared" si="19"/>
        <v>22000</v>
      </c>
      <c r="X39" s="29">
        <f t="shared" si="19"/>
        <v>24000</v>
      </c>
      <c r="Y39" s="29">
        <f t="shared" si="19"/>
        <v>26000</v>
      </c>
    </row>
    <row r="40" spans="2:25" ht="26.25" customHeight="1" thickBot="1" x14ac:dyDescent="0.35">
      <c r="B40" s="70"/>
      <c r="C40" s="21"/>
      <c r="D40" s="22" t="s">
        <v>5</v>
      </c>
      <c r="E40" s="59">
        <v>0</v>
      </c>
      <c r="F40" s="71">
        <f>HLOOKUP(E40,$N$40:$Y$41,2,0)</f>
        <v>0</v>
      </c>
      <c r="H40" s="77" t="s">
        <v>43</v>
      </c>
      <c r="I40" s="80"/>
      <c r="K40" s="18"/>
      <c r="M40" s="23" t="s">
        <v>17</v>
      </c>
      <c r="N40" s="9" t="s">
        <v>7</v>
      </c>
      <c r="O40" s="9">
        <v>0</v>
      </c>
      <c r="P40" s="9">
        <v>1</v>
      </c>
      <c r="Q40" s="9">
        <v>2</v>
      </c>
      <c r="R40" s="9">
        <v>3</v>
      </c>
      <c r="S40" s="9">
        <v>4</v>
      </c>
      <c r="T40" s="9">
        <v>5</v>
      </c>
      <c r="U40" s="9">
        <v>6</v>
      </c>
      <c r="V40" s="9">
        <v>7</v>
      </c>
      <c r="W40" s="9">
        <v>8</v>
      </c>
      <c r="X40" s="9">
        <v>9</v>
      </c>
      <c r="Y40" s="9">
        <v>10</v>
      </c>
    </row>
    <row r="41" spans="2:25" ht="26.25" customHeight="1" thickTop="1" thickBot="1" x14ac:dyDescent="0.35">
      <c r="B41" s="72" t="s">
        <v>6</v>
      </c>
      <c r="C41" s="73"/>
      <c r="D41" s="73"/>
      <c r="E41" s="74"/>
      <c r="F41" s="75">
        <f>SUM(F36+F38+F39+F40)</f>
        <v>56000</v>
      </c>
      <c r="H41" s="84" t="s">
        <v>54</v>
      </c>
      <c r="I41" s="85"/>
      <c r="K41" s="18"/>
      <c r="M41" s="27"/>
      <c r="N41" s="28" t="s">
        <v>16</v>
      </c>
      <c r="O41" s="13">
        <v>0</v>
      </c>
      <c r="P41" s="13" t="s">
        <v>19</v>
      </c>
      <c r="Q41" s="29">
        <v>20000</v>
      </c>
      <c r="R41" s="29">
        <f t="shared" ref="R41:Y41" si="20">Q41+20000*20%</f>
        <v>24000</v>
      </c>
      <c r="S41" s="29">
        <f t="shared" si="20"/>
        <v>28000</v>
      </c>
      <c r="T41" s="29">
        <f t="shared" si="20"/>
        <v>32000</v>
      </c>
      <c r="U41" s="29">
        <f t="shared" si="20"/>
        <v>36000</v>
      </c>
      <c r="V41" s="29">
        <f t="shared" si="20"/>
        <v>40000</v>
      </c>
      <c r="W41" s="29">
        <f t="shared" si="20"/>
        <v>44000</v>
      </c>
      <c r="X41" s="29">
        <f t="shared" si="20"/>
        <v>48000</v>
      </c>
      <c r="Y41" s="29">
        <f t="shared" si="20"/>
        <v>52000</v>
      </c>
    </row>
    <row r="42" spans="2:25" ht="17.100000000000001" customHeight="1" x14ac:dyDescent="0.3">
      <c r="M42" s="23" t="s">
        <v>50</v>
      </c>
      <c r="N42" s="9" t="s">
        <v>7</v>
      </c>
      <c r="O42" s="9">
        <v>0</v>
      </c>
      <c r="P42" s="9">
        <v>1</v>
      </c>
      <c r="Q42" s="9">
        <v>2</v>
      </c>
      <c r="R42" s="9">
        <v>3</v>
      </c>
      <c r="S42" s="9">
        <v>4</v>
      </c>
      <c r="T42" s="9">
        <v>5</v>
      </c>
      <c r="U42" s="9">
        <v>6</v>
      </c>
      <c r="V42" s="9">
        <v>7</v>
      </c>
      <c r="W42" s="9">
        <v>8</v>
      </c>
      <c r="X42" s="9">
        <v>9</v>
      </c>
      <c r="Y42" s="9">
        <v>10</v>
      </c>
    </row>
    <row r="43" spans="2:25" ht="17.100000000000001" customHeight="1" x14ac:dyDescent="0.3">
      <c r="M43" s="27"/>
      <c r="N43" s="28" t="s">
        <v>16</v>
      </c>
      <c r="O43" s="13">
        <v>0</v>
      </c>
      <c r="P43" s="13" t="s">
        <v>19</v>
      </c>
      <c r="Q43" s="29">
        <v>50000</v>
      </c>
      <c r="R43" s="29">
        <f>Q43+50000*20%</f>
        <v>60000</v>
      </c>
      <c r="S43" s="29">
        <f t="shared" ref="S43:Y43" si="21">R43+50000*20%</f>
        <v>70000</v>
      </c>
      <c r="T43" s="29">
        <f t="shared" si="21"/>
        <v>80000</v>
      </c>
      <c r="U43" s="29">
        <f t="shared" si="21"/>
        <v>90000</v>
      </c>
      <c r="V43" s="29">
        <f t="shared" si="21"/>
        <v>100000</v>
      </c>
      <c r="W43" s="29">
        <f t="shared" si="21"/>
        <v>110000</v>
      </c>
      <c r="X43" s="29">
        <f t="shared" si="21"/>
        <v>120000</v>
      </c>
      <c r="Y43" s="29">
        <f t="shared" si="21"/>
        <v>130000</v>
      </c>
    </row>
    <row r="44" spans="2:25" ht="17.100000000000001" customHeight="1" thickBot="1" x14ac:dyDescent="0.35"/>
    <row r="45" spans="2:25" ht="26.25" customHeight="1" thickBot="1" x14ac:dyDescent="0.35">
      <c r="B45" s="62" t="s">
        <v>25</v>
      </c>
      <c r="C45" s="63"/>
      <c r="D45" s="64" t="s">
        <v>26</v>
      </c>
      <c r="E45" s="64" t="s">
        <v>27</v>
      </c>
      <c r="F45" s="65" t="s">
        <v>24</v>
      </c>
      <c r="H45" s="2" t="s">
        <v>36</v>
      </c>
      <c r="I45" s="2"/>
      <c r="K45" s="16" t="s">
        <v>38</v>
      </c>
    </row>
    <row r="46" spans="2:25" ht="26.25" customHeight="1" x14ac:dyDescent="0.3">
      <c r="B46" s="76" t="s">
        <v>53</v>
      </c>
      <c r="C46" s="17"/>
      <c r="D46" s="58" t="s">
        <v>8</v>
      </c>
      <c r="E46" s="58">
        <v>4</v>
      </c>
      <c r="F46" s="67">
        <f>VLOOKUP($D46,$N$30:$W$33,MATCH($E46,$N$30:$W$30,0),0)</f>
        <v>150000</v>
      </c>
      <c r="H46" s="78" t="s">
        <v>47</v>
      </c>
      <c r="I46" s="79"/>
      <c r="K46" s="18"/>
    </row>
    <row r="47" spans="2:25" ht="26.25" customHeight="1" x14ac:dyDescent="0.3">
      <c r="B47" s="68"/>
      <c r="C47" s="19"/>
      <c r="D47" s="60" t="s">
        <v>34</v>
      </c>
      <c r="E47" s="61"/>
      <c r="F47" s="69"/>
      <c r="H47" s="77" t="s">
        <v>35</v>
      </c>
      <c r="I47" s="80"/>
      <c r="K47" s="18"/>
    </row>
    <row r="48" spans="2:25" ht="26.25" customHeight="1" x14ac:dyDescent="0.3">
      <c r="B48" s="68"/>
      <c r="C48" s="19"/>
      <c r="D48" s="20" t="s">
        <v>28</v>
      </c>
      <c r="E48" s="58">
        <v>0</v>
      </c>
      <c r="F48" s="67">
        <f>HLOOKUP(E48,$N$36:$Y$37,2,0)</f>
        <v>0</v>
      </c>
      <c r="H48" s="77" t="s">
        <v>58</v>
      </c>
      <c r="I48" s="80"/>
      <c r="K48" s="18"/>
    </row>
    <row r="49" spans="2:11" ht="26.25" customHeight="1" x14ac:dyDescent="0.3">
      <c r="B49" s="68"/>
      <c r="C49" s="19"/>
      <c r="D49" s="20" t="s">
        <v>4</v>
      </c>
      <c r="E49" s="58">
        <v>0</v>
      </c>
      <c r="F49" s="67">
        <f>HLOOKUP(E49,$N$38:$Y$39,2,0)</f>
        <v>0</v>
      </c>
      <c r="H49" s="77" t="s">
        <v>37</v>
      </c>
      <c r="I49" s="80"/>
      <c r="K49" s="18"/>
    </row>
    <row r="50" spans="2:11" ht="26.25" customHeight="1" thickBot="1" x14ac:dyDescent="0.35">
      <c r="B50" s="70"/>
      <c r="C50" s="21"/>
      <c r="D50" s="22" t="s">
        <v>5</v>
      </c>
      <c r="E50" s="59">
        <v>0</v>
      </c>
      <c r="F50" s="71">
        <f>HLOOKUP(E50,$N$40:$Y$41,2,0)</f>
        <v>0</v>
      </c>
      <c r="H50" s="77" t="s">
        <v>57</v>
      </c>
      <c r="I50" s="80"/>
      <c r="K50" s="18"/>
    </row>
    <row r="51" spans="2:11" ht="26.25" customHeight="1" thickTop="1" thickBot="1" x14ac:dyDescent="0.35">
      <c r="B51" s="72" t="s">
        <v>6</v>
      </c>
      <c r="C51" s="73"/>
      <c r="D51" s="73"/>
      <c r="E51" s="74"/>
      <c r="F51" s="75">
        <f>SUM(F46+F48+F49+F50)</f>
        <v>150000</v>
      </c>
      <c r="H51" s="81" t="s">
        <v>56</v>
      </c>
      <c r="I51" s="83"/>
      <c r="K51" s="18"/>
    </row>
    <row r="55" spans="2:11" ht="31.5" customHeight="1" x14ac:dyDescent="0.3">
      <c r="B55" s="30" t="s">
        <v>62</v>
      </c>
      <c r="C55" s="30"/>
      <c r="D55" s="30"/>
      <c r="E55" s="30"/>
      <c r="F55" s="30"/>
      <c r="G55" s="30"/>
      <c r="H55" s="30"/>
      <c r="I55" s="30"/>
      <c r="J55" s="30"/>
      <c r="K55" s="30"/>
    </row>
  </sheetData>
  <sortState ref="N6:O15">
    <sortCondition ref="O4:O13"/>
  </sortState>
  <mergeCells count="52">
    <mergeCell ref="K46:K51"/>
    <mergeCell ref="D29:F29"/>
    <mergeCell ref="B33:E33"/>
    <mergeCell ref="C4:F4"/>
    <mergeCell ref="M42:M43"/>
    <mergeCell ref="H45:I45"/>
    <mergeCell ref="K36:K41"/>
    <mergeCell ref="D5:F5"/>
    <mergeCell ref="C6:F6"/>
    <mergeCell ref="B55:K55"/>
    <mergeCell ref="B1:K1"/>
    <mergeCell ref="K20:K25"/>
    <mergeCell ref="K28:K33"/>
    <mergeCell ref="K3:K8"/>
    <mergeCell ref="B36:C40"/>
    <mergeCell ref="D37:F37"/>
    <mergeCell ref="B41:E41"/>
    <mergeCell ref="H19:I19"/>
    <mergeCell ref="H27:I27"/>
    <mergeCell ref="H35:I35"/>
    <mergeCell ref="B27:C27"/>
    <mergeCell ref="B28:C32"/>
    <mergeCell ref="K12:K17"/>
    <mergeCell ref="B3:F3"/>
    <mergeCell ref="H3:I3"/>
    <mergeCell ref="C7:F7"/>
    <mergeCell ref="C8:F8"/>
    <mergeCell ref="Q3:R3"/>
    <mergeCell ref="S3:T3"/>
    <mergeCell ref="M36:M37"/>
    <mergeCell ref="M38:M39"/>
    <mergeCell ref="M5:M9"/>
    <mergeCell ref="M11:M15"/>
    <mergeCell ref="M17:M21"/>
    <mergeCell ref="M23:M27"/>
    <mergeCell ref="M29:M33"/>
    <mergeCell ref="B45:C45"/>
    <mergeCell ref="B46:C50"/>
    <mergeCell ref="D47:F47"/>
    <mergeCell ref="B51:E51"/>
    <mergeCell ref="O3:P3"/>
    <mergeCell ref="M40:M41"/>
    <mergeCell ref="B11:C11"/>
    <mergeCell ref="B12:C16"/>
    <mergeCell ref="B17:E17"/>
    <mergeCell ref="D13:F13"/>
    <mergeCell ref="B20:C24"/>
    <mergeCell ref="D21:F21"/>
    <mergeCell ref="B25:E25"/>
    <mergeCell ref="B19:C19"/>
    <mergeCell ref="B35:C35"/>
    <mergeCell ref="H11:I11"/>
  </mergeCells>
  <phoneticPr fontId="1" type="noConversion"/>
  <dataValidations count="5">
    <dataValidation type="list" allowBlank="1" showInputMessage="1" showErrorMessage="1" sqref="AA6:AA8 D12 D10 D20 D28 D36 D46">
      <formula1>$AA$6:$AA$8</formula1>
    </dataValidation>
    <dataValidation type="whole" errorStyle="information" operator="greaterThanOrEqual" allowBlank="1" showInputMessage="1" showErrorMessage="1" errorTitle="시간 오류" error="최소 3시간 이상 입력해주세요" sqref="E12">
      <formula1>3</formula1>
    </dataValidation>
    <dataValidation type="whole" errorStyle="information" operator="greaterThanOrEqual" allowBlank="1" showInputMessage="1" showErrorMessage="1" errorTitle="시간 오류" error="최소 2시간 이상 입력해주세요" sqref="E28">
      <formula1>2</formula1>
    </dataValidation>
    <dataValidation type="whole" errorStyle="information" operator="greaterThanOrEqual" allowBlank="1" showInputMessage="1" showErrorMessage="1" errorTitle="시간 오류" error="최소 2시간 이상 입력하세요" sqref="E36">
      <formula1>2</formula1>
    </dataValidation>
    <dataValidation type="whole" errorStyle="information" operator="greaterThanOrEqual" allowBlank="1" showInputMessage="1" showErrorMessage="1" errorTitle="시간 오류" error="최소 4시간 이상 입력하세요" sqref="E46">
      <formula1>4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사용료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krazy</dc:creator>
  <cp:lastModifiedBy>User</cp:lastModifiedBy>
  <dcterms:created xsi:type="dcterms:W3CDTF">2010-03-29T16:24:01Z</dcterms:created>
  <dcterms:modified xsi:type="dcterms:W3CDTF">2023-08-14T06:53:18Z</dcterms:modified>
  <cp:contentStatus>최종본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